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ian 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<sst xmlns="http://schemas.openxmlformats.org/spreadsheetml/2006/main" count="427" uniqueCount="287">
  <si>
    <t>ZALAU</t>
  </si>
  <si>
    <t>VARSOLT</t>
  </si>
  <si>
    <t>JUDETUL   SALAJ</t>
  </si>
  <si>
    <t>CASA DE ASIGURARI DE SANATATE</t>
  </si>
  <si>
    <t>BORDEROU   DE   PLATA  NR____________</t>
  </si>
  <si>
    <t xml:space="preserve">        MEDICAMENTE  GRATUITE COMPENSATE        </t>
  </si>
  <si>
    <t>6605 03 01</t>
  </si>
  <si>
    <t>OR-DIN PLATA</t>
  </si>
  <si>
    <t>Nr.  Con-tract 2014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</si>
  <si>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</si>
  <si>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</si>
  <si>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</si>
  <si>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</si>
  <si>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</si>
  <si>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</si>
  <si>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</si>
  <si>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</si>
  <si>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</si>
  <si>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</si>
  <si>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</si>
  <si>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</si>
  <si>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</si>
  <si>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</si>
  <si>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</si>
  <si>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</si>
  <si>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</si>
  <si>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</si>
  <si>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</si>
  <si>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</si>
  <si>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</si>
  <si>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</si>
  <si>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</si>
  <si>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</si>
  <si>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</si>
  <si>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</si>
  <si>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</si>
  <si>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</si>
  <si>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</si>
  <si>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</si>
  <si>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</si>
  <si>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</si>
  <si>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</si>
  <si>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</si>
  <si>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</si>
  <si>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</si>
  <si>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</si>
  <si>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</si>
  <si>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</si>
  <si>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</si>
  <si>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</si>
  <si>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</si>
  <si>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</si>
  <si>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</si>
  <si>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</si>
  <si>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</si>
  <si>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</si>
  <si>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</si>
  <si>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</si>
  <si>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</si>
  <si>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</si>
  <si>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</si>
  <si>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</si>
  <si>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</si>
  <si>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</si>
  <si>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</si>
  <si>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</si>
  <si>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</si>
  <si>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</si>
  <si>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</si>
  <si>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</si>
  <si>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</si>
  <si>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</si>
  <si>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</si>
  <si>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</si>
  <si>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</si>
  <si>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</si>
  <si>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</si>
  <si>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</si>
  <si>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</si>
  <si>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</si>
  <si>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</si>
  <si>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SIBPHARMAMED SRL</t>
  </si>
  <si>
    <t>SIBIU</t>
  </si>
  <si>
    <t xml:space="preserve">MISTRAL SRL </t>
  </si>
  <si>
    <t>STEJERAN SRL</t>
  </si>
  <si>
    <t>HACOFARM HUEDIN</t>
  </si>
  <si>
    <t>PETAL FARM SRL DEJ</t>
  </si>
  <si>
    <t>SANIFARM SANMARTIN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</si>
  <si>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</si>
  <si>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</si>
  <si>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</si>
  <si>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</si>
  <si>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</si>
  <si>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</si>
  <si>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</si>
  <si>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CAPSELLA FARM</t>
  </si>
  <si>
    <t>CUZAPLAC</t>
  </si>
  <si>
    <t xml:space="preserve">TOTAL </t>
  </si>
  <si>
    <t xml:space="preserve">Intocmit </t>
  </si>
  <si>
    <t>SEF SERVICIU</t>
  </si>
  <si>
    <t>JR. CODRUTA BASA</t>
  </si>
  <si>
    <t xml:space="preserve"> </t>
  </si>
  <si>
    <t>Nr.  Con-tract cesiune</t>
  </si>
  <si>
    <t>CESIONAR</t>
  </si>
  <si>
    <t xml:space="preserve">ROMASTRU TRADING SRL </t>
  </si>
  <si>
    <t>FARMEXPERT BUCURESTI</t>
  </si>
  <si>
    <t>SUC. CLUJ</t>
  </si>
  <si>
    <t>MEDIPLUS EXIM MOGOSOAIA</t>
  </si>
  <si>
    <t>FARMEXIM BUCURESTI</t>
  </si>
  <si>
    <t>TOTAL CESIUNI</t>
  </si>
  <si>
    <t xml:space="preserve">C+G </t>
  </si>
  <si>
    <t>ORDON. SIUI</t>
  </si>
  <si>
    <t>ORD. ERP.</t>
  </si>
  <si>
    <t>CESIONATE</t>
  </si>
  <si>
    <t>BOLI CRONICE</t>
  </si>
  <si>
    <t>PENSIONARI 50%</t>
  </si>
  <si>
    <t>TOTAL PLATI C+G</t>
  </si>
  <si>
    <t xml:space="preserve">             LUNA  IANUARIE 2015</t>
  </si>
  <si>
    <t>25.05.2015</t>
  </si>
  <si>
    <t>1010/31.01.2015</t>
  </si>
  <si>
    <t>2003/31.01.2015</t>
  </si>
  <si>
    <t>3003/31.01.2015</t>
  </si>
  <si>
    <t>4003/31.01.2015</t>
  </si>
  <si>
    <t>5003/31.01.2015</t>
  </si>
  <si>
    <t>1009/31.01.2015</t>
  </si>
  <si>
    <t>01/31.01.2015</t>
  </si>
  <si>
    <t>0001/31.01.2015</t>
  </si>
  <si>
    <t>1/31.01.2015</t>
  </si>
  <si>
    <t>4/31.01.2015</t>
  </si>
  <si>
    <t>1001/31.01.2015</t>
  </si>
  <si>
    <t>2001/31.01.2015</t>
  </si>
  <si>
    <t>3001/31.01.2015</t>
  </si>
  <si>
    <t>147/31.01.2015</t>
  </si>
  <si>
    <t>145/31.01.2015</t>
  </si>
  <si>
    <t>0005./31.01.2015</t>
  </si>
  <si>
    <t>0001./31.01.2015</t>
  </si>
  <si>
    <t>0013/31.01.2015</t>
  </si>
  <si>
    <t>0195521/31.01.2015</t>
  </si>
  <si>
    <t>0195535./31.01.2015</t>
  </si>
  <si>
    <t>195524/31.01.2015</t>
  </si>
  <si>
    <t>9664215/31.01.2015</t>
  </si>
  <si>
    <t>001./31.01.2015</t>
  </si>
  <si>
    <t>005/31.01.2015</t>
  </si>
  <si>
    <t>3/31.01.2015</t>
  </si>
  <si>
    <t>1008/31.01.2015</t>
  </si>
  <si>
    <t>2/31.01.2015</t>
  </si>
  <si>
    <t>5/31.01.2015</t>
  </si>
  <si>
    <t>43/31.01.2015</t>
  </si>
  <si>
    <t>201./31.01.2015</t>
  </si>
  <si>
    <t>301./31.01.2015</t>
  </si>
  <si>
    <t>6/31.01.2015</t>
  </si>
  <si>
    <t>1079/31.01.2015</t>
  </si>
  <si>
    <t>1076/31.01.2015</t>
  </si>
  <si>
    <t>1074/31.01.2015</t>
  </si>
  <si>
    <t>11/31.01.2015</t>
  </si>
  <si>
    <t>9./31.01.2015</t>
  </si>
  <si>
    <t>2080/31.01.2015</t>
  </si>
  <si>
    <t>2090/31.01.2015</t>
  </si>
  <si>
    <t>2093/31.01.2015</t>
  </si>
  <si>
    <t>2081/31.01.2015</t>
  </si>
  <si>
    <t>242/31.01.2015</t>
  </si>
  <si>
    <t>125/31.01.2015</t>
  </si>
  <si>
    <t>694/31.01.2015</t>
  </si>
  <si>
    <t>700/31.01.2015</t>
  </si>
  <si>
    <t>001/31.01.2015</t>
  </si>
  <si>
    <t>007/31.01.2015</t>
  </si>
  <si>
    <t>310/31.01.2015</t>
  </si>
  <si>
    <t>100009./31.01.2015</t>
  </si>
  <si>
    <t>100007/31.01.2015</t>
  </si>
  <si>
    <t>200006/31.01.2015</t>
  </si>
  <si>
    <t>200005/31.01.2015</t>
  </si>
  <si>
    <t>300007/31.01.2015</t>
  </si>
  <si>
    <t>300005/31.01.2015</t>
  </si>
  <si>
    <t>400009/31.01.2015</t>
  </si>
  <si>
    <t>400006/31.01.2015</t>
  </si>
  <si>
    <t>0000448/31.01.2015</t>
  </si>
  <si>
    <t>0000450/31.01.2015</t>
  </si>
  <si>
    <t>0013619./31.01.2015</t>
  </si>
  <si>
    <t>0013621/31.01.2015</t>
  </si>
  <si>
    <t>0000555/31.01.2015</t>
  </si>
  <si>
    <t>689/31.01.2015</t>
  </si>
  <si>
    <t>692/31.01.2015</t>
  </si>
  <si>
    <t>687/31.01.2015</t>
  </si>
  <si>
    <t>426/31.01.2015</t>
  </si>
  <si>
    <t>0252/31.01.2015</t>
  </si>
  <si>
    <t>0009/31.01.2015</t>
  </si>
  <si>
    <t>231/31.01.2015</t>
  </si>
  <si>
    <t>8700035/31.01.2015</t>
  </si>
  <si>
    <t>16500038/31.01.2015</t>
  </si>
  <si>
    <t>8700037/31.01.2015</t>
  </si>
  <si>
    <t>16500040/31.01.2015</t>
  </si>
  <si>
    <t>0002/31.01.2015</t>
  </si>
  <si>
    <t>0329/31.01.2015</t>
  </si>
  <si>
    <t>259/31.01.2015</t>
  </si>
  <si>
    <t>13/31.01.2015</t>
  </si>
  <si>
    <t>12/31.01.2015</t>
  </si>
  <si>
    <t>18/31.01.2015</t>
  </si>
  <si>
    <t>21/31.01.2015</t>
  </si>
  <si>
    <t>331/31.01.2015</t>
  </si>
  <si>
    <t>480/31.01.2015</t>
  </si>
  <si>
    <t>478/31.01.2015</t>
  </si>
  <si>
    <t>5540668/31.01.2015</t>
  </si>
  <si>
    <t>0779/31.01.2015</t>
  </si>
  <si>
    <t>0777/31.01.2015</t>
  </si>
  <si>
    <t>92000332/31.01.2015</t>
  </si>
  <si>
    <t>92000330/31.01.2015</t>
  </si>
  <si>
    <t>246./31.01.2015</t>
  </si>
  <si>
    <t>248./31.01.2015</t>
  </si>
  <si>
    <t>307/31.01.2015</t>
  </si>
  <si>
    <t>305/31.01.2015</t>
  </si>
  <si>
    <t>121/31.01.2015</t>
  </si>
  <si>
    <t>18014/31.01.2015</t>
  </si>
  <si>
    <t>7/31.01.2015</t>
  </si>
  <si>
    <t>9/31.01.2015</t>
  </si>
  <si>
    <t>1629/31.01.2015</t>
  </si>
  <si>
    <t>1628/31.01.2015</t>
  </si>
  <si>
    <t>98/31.01.2015</t>
  </si>
  <si>
    <t>2002/31.01.2015</t>
  </si>
  <si>
    <t>3002/31.01.2015</t>
  </si>
  <si>
    <t>4002/31.01.2015</t>
  </si>
  <si>
    <t>5002/31.01.2015</t>
  </si>
  <si>
    <t>02/31.01.2015</t>
  </si>
  <si>
    <t>1002/31.01.2015</t>
  </si>
  <si>
    <t>146./31.01.2015</t>
  </si>
  <si>
    <t>0006/31.01.2015</t>
  </si>
  <si>
    <t>0004/31.01.2015</t>
  </si>
  <si>
    <t>0002./31.01.2015</t>
  </si>
  <si>
    <t>0195523/31.01.2015</t>
  </si>
  <si>
    <t>9664216/31.01.2015</t>
  </si>
  <si>
    <t>002/31.01.2015</t>
  </si>
  <si>
    <t>41/31.01.2015</t>
  </si>
  <si>
    <t>202/31.01.2015</t>
  </si>
  <si>
    <t>302/31.01.2015</t>
  </si>
  <si>
    <t>1078/31.01.2015</t>
  </si>
  <si>
    <t>10/31.01.2015</t>
  </si>
  <si>
    <t>2089/31.01.2015</t>
  </si>
  <si>
    <t>2092/31.01.2015</t>
  </si>
  <si>
    <t>2095/31.01.2015</t>
  </si>
  <si>
    <t>243/31.01.2015</t>
  </si>
  <si>
    <t>0000006/31.01.2015</t>
  </si>
  <si>
    <t>0000008/31.01.2015</t>
  </si>
  <si>
    <t>0000007./31.01.2015</t>
  </si>
  <si>
    <t>124/31.01.2015</t>
  </si>
  <si>
    <t>1075/31.01.2015</t>
  </si>
  <si>
    <t>695/31.01.2015</t>
  </si>
  <si>
    <t>100008/31.01.2015</t>
  </si>
  <si>
    <t>200000/31.01.2015</t>
  </si>
  <si>
    <t>300006/31.01.2015</t>
  </si>
  <si>
    <t>400008/31.01.2015</t>
  </si>
  <si>
    <t>0000449/31.01.2015</t>
  </si>
  <si>
    <t>0013620/31.01.2015</t>
  </si>
  <si>
    <t>0000554/31.01.2015</t>
  </si>
  <si>
    <t>688/31.01.2015</t>
  </si>
  <si>
    <t>691/31.01.2015</t>
  </si>
  <si>
    <t>427/31.01.2015</t>
  </si>
  <si>
    <t>0251/31.01.2015</t>
  </si>
  <si>
    <t>0010/31.01.2015</t>
  </si>
  <si>
    <t>230/31.01.2015</t>
  </si>
  <si>
    <t>16500039/31.01.2015</t>
  </si>
  <si>
    <t>8700036/31.01.2015</t>
  </si>
  <si>
    <t>0328/31.01.2015</t>
  </si>
  <si>
    <t>257/31.01.2015</t>
  </si>
  <si>
    <t>17/31.01.2015</t>
  </si>
  <si>
    <t>20/31.01.2015</t>
  </si>
  <si>
    <t>330/31.01.2015</t>
  </si>
  <si>
    <t>479/31.01.2015</t>
  </si>
  <si>
    <t>5540672/31.01.2015</t>
  </si>
  <si>
    <t>0778/31.01.2015</t>
  </si>
  <si>
    <t>92000331/31.01.2015</t>
  </si>
  <si>
    <t>247./31.01.2015</t>
  </si>
  <si>
    <t>306/31.01.2015</t>
  </si>
  <si>
    <t>120/31.01.2015</t>
  </si>
  <si>
    <t>144/31.01.2015</t>
  </si>
  <si>
    <t>18013/31.01.2015</t>
  </si>
  <si>
    <t>8/31.01.2015</t>
  </si>
  <si>
    <t>1627/31.01.2015</t>
  </si>
  <si>
    <t>94/31.01.2015</t>
  </si>
  <si>
    <t>26.05.2015</t>
  </si>
  <si>
    <t>9</t>
  </si>
  <si>
    <t>143</t>
  </si>
  <si>
    <t>000008/31.01.2015</t>
  </si>
  <si>
    <t>29518</t>
  </si>
  <si>
    <t>3064</t>
  </si>
  <si>
    <t>6052</t>
  </si>
  <si>
    <t>0748/31.01.2015</t>
  </si>
  <si>
    <t>20/28.02.2015 partial</t>
  </si>
  <si>
    <t>Dume Tatiana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</si>
</sst>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" fontId="1" fillId="0" borderId="2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2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4" fontId="1" fillId="0" borderId="3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workbookViewId="0" topLeftCell="A1">
      <selection activeCell="F368" sqref="F368"/>
    </sheetView>
  </sheetViews>
  <sheetFormatPr defaultColWidth="9.140625" defaultRowHeight="12.75"/>
  <cols>
    <col min="1" max="1" width="2.00390625" style="10" customWidth="1"/>
    <col min="2" max="2" width="7.7109375" style="18" customWidth="1"/>
    <col min="3" max="3" width="27.57421875" style="10" customWidth="1"/>
    <col min="4" max="4" width="14.8515625" style="10" customWidth="1"/>
    <col min="5" max="5" width="11.57421875" style="10" customWidth="1"/>
    <col min="6" max="6" width="18.8515625" style="10" customWidth="1"/>
    <col min="7" max="7" width="15.7109375" style="10" customWidth="1"/>
    <col min="8" max="8" width="14.8515625" style="10" customWidth="1"/>
    <col min="9" max="9" width="14.00390625" style="10" customWidth="1"/>
    <col min="10" max="16384" width="9.140625" style="10" customWidth="1"/>
  </cols>
  <sheetData>
    <row r="1" spans="1:8" ht="12.75">
      <c r="A1" s="8" t="s">
        <v>2</v>
      </c>
      <c r="B1" s="9"/>
      <c r="C1" s="8"/>
      <c r="E1" s="11"/>
      <c r="F1" s="12"/>
      <c r="G1" s="12"/>
      <c r="H1" s="13"/>
    </row>
    <row r="2" spans="1:8" ht="12.75">
      <c r="A2" s="8" t="s">
        <v>3</v>
      </c>
      <c r="B2" s="9"/>
      <c r="C2" s="8"/>
      <c r="E2" s="11"/>
      <c r="F2" s="12"/>
      <c r="G2" s="12"/>
      <c r="H2" s="13"/>
    </row>
    <row r="3" spans="1:8" ht="12.75">
      <c r="A3" s="8"/>
      <c r="B3" s="9"/>
      <c r="C3" s="8"/>
      <c r="E3" s="11"/>
      <c r="F3" s="12"/>
      <c r="G3" s="12"/>
      <c r="H3" s="13"/>
    </row>
    <row r="4" spans="1:8" ht="12.75">
      <c r="A4" s="11"/>
      <c r="B4" s="14"/>
      <c r="C4" s="11"/>
      <c r="D4" s="11" t="s">
        <v>4</v>
      </c>
      <c r="E4" s="11"/>
      <c r="F4" s="12"/>
      <c r="G4" s="12"/>
      <c r="H4" s="13"/>
    </row>
    <row r="5" spans="1:8" ht="12.75">
      <c r="A5" s="8"/>
      <c r="B5" s="9"/>
      <c r="C5" s="8"/>
      <c r="D5" s="8"/>
      <c r="E5" s="11"/>
      <c r="F5" s="12"/>
      <c r="G5" s="12"/>
      <c r="H5" s="13"/>
    </row>
    <row r="6" spans="1:8" ht="12.75">
      <c r="A6" s="11"/>
      <c r="B6" s="14"/>
      <c r="C6" s="15"/>
      <c r="D6" s="16"/>
      <c r="E6" s="16" t="s">
        <v>5</v>
      </c>
      <c r="F6" s="17"/>
      <c r="H6" s="13"/>
    </row>
    <row r="7" spans="1:8" ht="12.75">
      <c r="A7" s="11"/>
      <c r="B7" s="14"/>
      <c r="C7" s="15"/>
      <c r="D7" s="15" t="s">
        <v>117</v>
      </c>
      <c r="E7" s="15"/>
      <c r="G7" s="12"/>
      <c r="H7" s="13"/>
    </row>
    <row r="8" spans="2:8" ht="12.75">
      <c r="B8" s="9" t="s">
        <v>6</v>
      </c>
      <c r="C8" s="8"/>
      <c r="E8" s="11"/>
      <c r="F8" s="12"/>
      <c r="G8" s="12" t="s">
        <v>118</v>
      </c>
      <c r="H8" s="13"/>
    </row>
    <row r="9" spans="5:8" ht="13.5" thickBot="1">
      <c r="E9" s="11"/>
      <c r="F9" s="12"/>
      <c r="G9" s="12"/>
      <c r="H9" s="13"/>
    </row>
    <row r="10" spans="1:8" ht="35.25" customHeight="1" thickBot="1">
      <c r="A10" s="19" t="s">
        <v>7</v>
      </c>
      <c r="B10" s="20" t="s">
        <v>8</v>
      </c>
      <c r="C10" s="19" t="s">
        <v>9</v>
      </c>
      <c r="D10" s="21" t="s">
        <v>10</v>
      </c>
      <c r="E10" s="22" t="s">
        <v>11</v>
      </c>
      <c r="F10" s="23" t="s">
        <v>12</v>
      </c>
      <c r="G10" s="24" t="s">
        <v>13</v>
      </c>
      <c r="H10" s="25" t="s">
        <v>14</v>
      </c>
    </row>
    <row r="11" spans="1:8" ht="12.75">
      <c r="A11" s="26"/>
      <c r="B11" s="27">
        <v>1956</v>
      </c>
      <c r="C11" s="28" t="s">
        <v>15</v>
      </c>
      <c r="D11" s="29"/>
      <c r="E11" s="30"/>
      <c r="F11" s="31" t="s">
        <v>119</v>
      </c>
      <c r="G11" s="32">
        <v>83343.51</v>
      </c>
      <c r="H11" s="33">
        <f>G11+G12+G13+G14+G15+G16+G17+G18+G19+G20+G21</f>
        <v>217197.50999999998</v>
      </c>
    </row>
    <row r="12" spans="1:8" ht="12.75">
      <c r="A12" s="34"/>
      <c r="B12" s="35"/>
      <c r="C12" s="36" t="s">
        <v>0</v>
      </c>
      <c r="D12" s="29"/>
      <c r="E12" s="37"/>
      <c r="F12" s="38" t="s">
        <v>120</v>
      </c>
      <c r="G12" s="39">
        <v>55687.86</v>
      </c>
      <c r="H12" s="40"/>
    </row>
    <row r="13" spans="1:8" ht="12.75">
      <c r="A13" s="34"/>
      <c r="B13" s="35"/>
      <c r="C13" s="36"/>
      <c r="D13" s="29"/>
      <c r="E13" s="37"/>
      <c r="F13" s="38" t="s">
        <v>121</v>
      </c>
      <c r="G13" s="39">
        <v>29243.91</v>
      </c>
      <c r="H13" s="40"/>
    </row>
    <row r="14" spans="1:8" ht="12.75">
      <c r="A14" s="34"/>
      <c r="B14" s="35"/>
      <c r="C14" s="36"/>
      <c r="D14" s="29"/>
      <c r="E14" s="37"/>
      <c r="F14" s="38" t="s">
        <v>122</v>
      </c>
      <c r="G14" s="39">
        <v>6777.58</v>
      </c>
      <c r="H14" s="40"/>
    </row>
    <row r="15" spans="1:8" ht="12.75">
      <c r="A15" s="34"/>
      <c r="B15" s="35"/>
      <c r="C15" s="36"/>
      <c r="D15" s="29"/>
      <c r="E15" s="37"/>
      <c r="F15" s="38" t="s">
        <v>123</v>
      </c>
      <c r="G15" s="39">
        <v>16399.46</v>
      </c>
      <c r="H15" s="40"/>
    </row>
    <row r="16" spans="1:8" ht="12.75">
      <c r="A16" s="34"/>
      <c r="B16" s="35"/>
      <c r="C16" s="36"/>
      <c r="D16" s="29"/>
      <c r="E16" s="37"/>
      <c r="F16" s="38" t="s">
        <v>124</v>
      </c>
      <c r="G16" s="39">
        <v>18908.57</v>
      </c>
      <c r="H16" s="40"/>
    </row>
    <row r="17" spans="1:8" ht="12.75">
      <c r="A17" s="34"/>
      <c r="B17" s="35"/>
      <c r="C17" s="36"/>
      <c r="D17" s="29"/>
      <c r="E17" s="37"/>
      <c r="F17" s="38" t="s">
        <v>144</v>
      </c>
      <c r="G17" s="39">
        <f>1056.19+95.06</f>
        <v>1151.25</v>
      </c>
      <c r="H17" s="40"/>
    </row>
    <row r="18" spans="1:8" ht="12.75">
      <c r="A18" s="34"/>
      <c r="B18" s="35"/>
      <c r="C18" s="36"/>
      <c r="D18" s="29"/>
      <c r="E18" s="37"/>
      <c r="F18" s="38" t="s">
        <v>217</v>
      </c>
      <c r="G18" s="39">
        <f>3593.9+323.45</f>
        <v>3917.35</v>
      </c>
      <c r="H18" s="40"/>
    </row>
    <row r="19" spans="1:8" ht="12.75">
      <c r="A19" s="34"/>
      <c r="B19" s="35"/>
      <c r="C19" s="36"/>
      <c r="D19" s="29"/>
      <c r="E19" s="37"/>
      <c r="F19" s="38" t="s">
        <v>218</v>
      </c>
      <c r="G19" s="39">
        <f>693.28+62.4</f>
        <v>755.68</v>
      </c>
      <c r="H19" s="40"/>
    </row>
    <row r="20" spans="1:8" ht="12.75">
      <c r="A20" s="34"/>
      <c r="B20" s="35"/>
      <c r="C20" s="36"/>
      <c r="D20" s="29"/>
      <c r="E20" s="37"/>
      <c r="F20" s="38" t="s">
        <v>219</v>
      </c>
      <c r="G20" s="39">
        <f>599.16+53.92</f>
        <v>653.0799999999999</v>
      </c>
      <c r="H20" s="40"/>
    </row>
    <row r="21" spans="1:8" ht="12.75">
      <c r="A21" s="34"/>
      <c r="B21" s="35"/>
      <c r="C21" s="36"/>
      <c r="D21" s="29"/>
      <c r="E21" s="37"/>
      <c r="F21" s="38" t="s">
        <v>220</v>
      </c>
      <c r="G21" s="41">
        <f>329.6+29.66</f>
        <v>359.26000000000005</v>
      </c>
      <c r="H21" s="40"/>
    </row>
    <row r="22" spans="1:8" ht="12.75">
      <c r="A22" s="34"/>
      <c r="B22" s="35"/>
      <c r="C22" s="36"/>
      <c r="D22" s="29"/>
      <c r="E22" s="37"/>
      <c r="F22" s="38"/>
      <c r="G22" s="41"/>
      <c r="H22" s="40"/>
    </row>
    <row r="23" spans="1:8" ht="12.75">
      <c r="A23" s="34"/>
      <c r="B23" s="35">
        <v>1958</v>
      </c>
      <c r="C23" s="42" t="s">
        <v>16</v>
      </c>
      <c r="D23" s="29"/>
      <c r="E23" s="37"/>
      <c r="F23" s="38" t="s">
        <v>125</v>
      </c>
      <c r="G23" s="39">
        <v>40824.77</v>
      </c>
      <c r="H23" s="40">
        <f>G23+G24+G25</f>
        <v>43088.009999999995</v>
      </c>
    </row>
    <row r="24" spans="1:8" ht="12.75">
      <c r="A24" s="34"/>
      <c r="B24" s="35"/>
      <c r="C24" s="36" t="s">
        <v>18</v>
      </c>
      <c r="D24" s="29"/>
      <c r="E24" s="37"/>
      <c r="F24" s="38" t="s">
        <v>221</v>
      </c>
      <c r="G24" s="39">
        <f>2076.37+186.87</f>
        <v>2263.24</v>
      </c>
      <c r="H24" s="40"/>
    </row>
    <row r="25" spans="1:8" ht="12.75">
      <c r="A25" s="34"/>
      <c r="B25" s="35"/>
      <c r="C25" s="36"/>
      <c r="D25" s="29"/>
      <c r="E25" s="37"/>
      <c r="F25" s="38"/>
      <c r="G25" s="39"/>
      <c r="H25" s="40"/>
    </row>
    <row r="26" spans="1:8" ht="12.75">
      <c r="A26" s="34"/>
      <c r="B26" s="35">
        <v>1959</v>
      </c>
      <c r="C26" s="42" t="s">
        <v>19</v>
      </c>
      <c r="D26" s="29"/>
      <c r="E26" s="37"/>
      <c r="F26" s="38" t="s">
        <v>126</v>
      </c>
      <c r="G26" s="39">
        <v>13029.63</v>
      </c>
      <c r="H26" s="40">
        <f>G26+G27</f>
        <v>13906.24</v>
      </c>
    </row>
    <row r="27" spans="1:8" ht="12.75">
      <c r="A27" s="34"/>
      <c r="B27" s="35"/>
      <c r="C27" s="36" t="s">
        <v>21</v>
      </c>
      <c r="D27" s="29"/>
      <c r="E27" s="37"/>
      <c r="F27" s="38" t="s">
        <v>191</v>
      </c>
      <c r="G27" s="39">
        <f>804.23+72.38</f>
        <v>876.61</v>
      </c>
      <c r="H27" s="40"/>
    </row>
    <row r="28" spans="1:8" ht="12.75">
      <c r="A28" s="34"/>
      <c r="B28" s="35"/>
      <c r="C28" s="36"/>
      <c r="D28" s="29"/>
      <c r="E28" s="37"/>
      <c r="F28" s="38"/>
      <c r="G28" s="39"/>
      <c r="H28" s="40"/>
    </row>
    <row r="29" spans="1:8" ht="12.75">
      <c r="A29" s="34"/>
      <c r="B29" s="35">
        <v>1960</v>
      </c>
      <c r="C29" s="42" t="s">
        <v>22</v>
      </c>
      <c r="D29" s="29"/>
      <c r="E29" s="37"/>
      <c r="F29" s="38" t="s">
        <v>127</v>
      </c>
      <c r="G29" s="39">
        <v>39397.28</v>
      </c>
      <c r="H29" s="40">
        <f>G29+G30+G31+G32</f>
        <v>43680.240000000005</v>
      </c>
    </row>
    <row r="30" spans="1:8" ht="12.75">
      <c r="A30" s="34"/>
      <c r="B30" s="35"/>
      <c r="C30" s="36" t="s">
        <v>23</v>
      </c>
      <c r="D30" s="29"/>
      <c r="E30" s="37"/>
      <c r="F30" s="38" t="s">
        <v>128</v>
      </c>
      <c r="G30" s="39">
        <v>2072.3</v>
      </c>
      <c r="H30" s="40"/>
    </row>
    <row r="31" spans="1:8" ht="12.75">
      <c r="A31" s="34"/>
      <c r="B31" s="35"/>
      <c r="C31" s="36"/>
      <c r="D31" s="29"/>
      <c r="E31" s="37"/>
      <c r="F31" s="38" t="s">
        <v>145</v>
      </c>
      <c r="G31" s="39">
        <f>1925.76+173.32</f>
        <v>2099.08</v>
      </c>
      <c r="H31" s="40"/>
    </row>
    <row r="32" spans="1:8" ht="12.75">
      <c r="A32" s="34"/>
      <c r="B32" s="35"/>
      <c r="C32" s="36"/>
      <c r="D32" s="29"/>
      <c r="E32" s="37"/>
      <c r="F32" s="38" t="s">
        <v>146</v>
      </c>
      <c r="G32" s="39">
        <f>102.37+9.21</f>
        <v>111.58000000000001</v>
      </c>
      <c r="H32" s="40"/>
    </row>
    <row r="33" spans="1:8" ht="12.75">
      <c r="A33" s="34"/>
      <c r="B33" s="35"/>
      <c r="C33" s="36"/>
      <c r="D33" s="29"/>
      <c r="E33" s="37"/>
      <c r="F33" s="38"/>
      <c r="G33" s="39"/>
      <c r="H33" s="40"/>
    </row>
    <row r="34" spans="1:8" ht="12.75">
      <c r="A34" s="34"/>
      <c r="B34" s="35"/>
      <c r="C34" s="36"/>
      <c r="D34" s="29"/>
      <c r="E34" s="37"/>
      <c r="F34" s="38"/>
      <c r="G34" s="39"/>
      <c r="H34" s="40"/>
    </row>
    <row r="35" spans="1:8" ht="12.75">
      <c r="A35" s="34"/>
      <c r="B35" s="35">
        <v>1961</v>
      </c>
      <c r="C35" s="42" t="s">
        <v>24</v>
      </c>
      <c r="D35" s="29"/>
      <c r="E35" s="37"/>
      <c r="F35" s="38" t="s">
        <v>129</v>
      </c>
      <c r="G35" s="39">
        <v>39210.62</v>
      </c>
      <c r="H35" s="40">
        <f>G35+G36+G37+G38+G39+G40</f>
        <v>78873.81</v>
      </c>
    </row>
    <row r="36" spans="1:8" ht="12.75">
      <c r="A36" s="34"/>
      <c r="B36" s="35"/>
      <c r="C36" s="36" t="s">
        <v>25</v>
      </c>
      <c r="D36" s="29"/>
      <c r="E36" s="37"/>
      <c r="F36" s="38" t="s">
        <v>130</v>
      </c>
      <c r="G36" s="39">
        <v>23112.58</v>
      </c>
      <c r="H36" s="40"/>
    </row>
    <row r="37" spans="1:8" ht="12.75">
      <c r="A37" s="34"/>
      <c r="B37" s="35"/>
      <c r="C37" s="36"/>
      <c r="D37" s="29"/>
      <c r="E37" s="37"/>
      <c r="F37" s="38" t="s">
        <v>131</v>
      </c>
      <c r="G37" s="39">
        <v>12141.15</v>
      </c>
      <c r="H37" s="40"/>
    </row>
    <row r="38" spans="1:8" ht="12.75">
      <c r="A38" s="34"/>
      <c r="B38" s="35"/>
      <c r="C38" s="36"/>
      <c r="D38" s="29"/>
      <c r="E38" s="37"/>
      <c r="F38" s="38" t="s">
        <v>222</v>
      </c>
      <c r="G38" s="39">
        <f>2342.57+210.83</f>
        <v>2553.4</v>
      </c>
      <c r="H38" s="40"/>
    </row>
    <row r="39" spans="1:8" ht="12.75">
      <c r="A39" s="34"/>
      <c r="B39" s="35"/>
      <c r="C39" s="36"/>
      <c r="D39" s="29"/>
      <c r="E39" s="37"/>
      <c r="F39" s="38" t="s">
        <v>217</v>
      </c>
      <c r="G39" s="39">
        <f>957.48+86.17</f>
        <v>1043.65</v>
      </c>
      <c r="H39" s="40"/>
    </row>
    <row r="40" spans="1:8" ht="12.75">
      <c r="A40" s="34"/>
      <c r="B40" s="35"/>
      <c r="C40" s="36"/>
      <c r="D40" s="29"/>
      <c r="E40" s="37"/>
      <c r="F40" s="38" t="s">
        <v>218</v>
      </c>
      <c r="G40" s="39">
        <f>745.33+67.08</f>
        <v>812.4100000000001</v>
      </c>
      <c r="H40" s="40"/>
    </row>
    <row r="41" spans="1:8" ht="12.75">
      <c r="A41" s="34"/>
      <c r="B41" s="35"/>
      <c r="C41" s="36"/>
      <c r="D41" s="29"/>
      <c r="E41" s="37"/>
      <c r="F41" s="38"/>
      <c r="G41" s="39"/>
      <c r="H41" s="40"/>
    </row>
    <row r="42" spans="1:8" ht="12.75">
      <c r="A42" s="34"/>
      <c r="B42" s="35">
        <v>1962</v>
      </c>
      <c r="C42" s="42" t="s">
        <v>26</v>
      </c>
      <c r="D42" s="29"/>
      <c r="E42" s="37"/>
      <c r="F42" s="38" t="s">
        <v>132</v>
      </c>
      <c r="G42" s="39">
        <v>123090.17</v>
      </c>
      <c r="H42" s="40">
        <f>G42+G43+G44+G45</f>
        <v>135129.91</v>
      </c>
    </row>
    <row r="43" spans="1:8" ht="12.75">
      <c r="A43" s="34"/>
      <c r="B43" s="35"/>
      <c r="C43" s="36" t="s">
        <v>27</v>
      </c>
      <c r="D43" s="29"/>
      <c r="E43" s="37"/>
      <c r="F43" s="38" t="s">
        <v>133</v>
      </c>
      <c r="G43" s="39">
        <v>3943.62</v>
      </c>
      <c r="H43" s="40"/>
    </row>
    <row r="44" spans="1:8" ht="12.75">
      <c r="A44" s="34"/>
      <c r="B44" s="35"/>
      <c r="C44" s="36"/>
      <c r="D44" s="29"/>
      <c r="E44" s="37"/>
      <c r="F44" s="38" t="s">
        <v>223</v>
      </c>
      <c r="G44" s="39">
        <f>7427.63+668.49</f>
        <v>8096.12</v>
      </c>
      <c r="H44" s="40"/>
    </row>
    <row r="45" spans="1:8" ht="12.75">
      <c r="A45" s="34"/>
      <c r="B45" s="35"/>
      <c r="C45" s="36"/>
      <c r="D45" s="29"/>
      <c r="E45" s="37"/>
      <c r="F45" s="38"/>
      <c r="G45" s="39"/>
      <c r="H45" s="40"/>
    </row>
    <row r="46" spans="1:8" ht="12.75">
      <c r="A46" s="34"/>
      <c r="B46" s="35">
        <v>1963</v>
      </c>
      <c r="C46" s="42" t="s">
        <v>28</v>
      </c>
      <c r="D46" s="29"/>
      <c r="E46" s="37"/>
      <c r="F46" s="38" t="s">
        <v>134</v>
      </c>
      <c r="G46" s="39">
        <v>159702.8</v>
      </c>
      <c r="H46" s="40">
        <f>G46+G47+G48+G49+G50+G51</f>
        <v>221326.36</v>
      </c>
    </row>
    <row r="47" spans="1:8" ht="12.75">
      <c r="A47" s="34"/>
      <c r="B47" s="35"/>
      <c r="C47" s="36" t="s">
        <v>17</v>
      </c>
      <c r="D47" s="29"/>
      <c r="E47" s="37"/>
      <c r="F47" s="38" t="s">
        <v>135</v>
      </c>
      <c r="G47" s="39">
        <v>27415.9</v>
      </c>
      <c r="H47" s="40"/>
    </row>
    <row r="48" spans="1:8" ht="12.75">
      <c r="A48" s="34"/>
      <c r="B48" s="35"/>
      <c r="C48" s="36"/>
      <c r="D48" s="29"/>
      <c r="E48" s="37"/>
      <c r="F48" s="38" t="s">
        <v>136</v>
      </c>
      <c r="G48" s="39">
        <v>16423.25</v>
      </c>
      <c r="H48" s="40"/>
    </row>
    <row r="49" spans="1:8" ht="12.75">
      <c r="A49" s="34"/>
      <c r="B49" s="35"/>
      <c r="C49" s="36"/>
      <c r="D49" s="29"/>
      <c r="E49" s="37"/>
      <c r="F49" s="38" t="s">
        <v>224</v>
      </c>
      <c r="G49" s="39">
        <f>14245.62+1282.11</f>
        <v>15527.730000000001</v>
      </c>
      <c r="H49" s="40"/>
    </row>
    <row r="50" spans="1:8" ht="12.75">
      <c r="A50" s="34"/>
      <c r="B50" s="35"/>
      <c r="C50" s="36"/>
      <c r="D50" s="29"/>
      <c r="E50" s="37"/>
      <c r="F50" s="38" t="s">
        <v>225</v>
      </c>
      <c r="G50" s="39">
        <f>1225.46+110.29</f>
        <v>1335.75</v>
      </c>
      <c r="H50" s="40"/>
    </row>
    <row r="51" spans="1:8" ht="12.75">
      <c r="A51" s="34"/>
      <c r="B51" s="35"/>
      <c r="C51" s="36"/>
      <c r="D51" s="29"/>
      <c r="E51" s="37"/>
      <c r="F51" s="38" t="s">
        <v>226</v>
      </c>
      <c r="G51" s="39">
        <f>844.89+76.04</f>
        <v>920.93</v>
      </c>
      <c r="H51" s="40"/>
    </row>
    <row r="52" spans="1:8" ht="12.75">
      <c r="A52" s="34"/>
      <c r="B52" s="35"/>
      <c r="C52" s="36"/>
      <c r="D52" s="29"/>
      <c r="E52" s="37"/>
      <c r="F52" s="38"/>
      <c r="G52" s="39"/>
      <c r="H52" s="40"/>
    </row>
    <row r="53" spans="1:9" ht="12.75">
      <c r="A53" s="34"/>
      <c r="B53" s="35">
        <v>1964</v>
      </c>
      <c r="C53" s="42" t="s">
        <v>29</v>
      </c>
      <c r="D53" s="29"/>
      <c r="E53" s="37"/>
      <c r="F53" s="38" t="s">
        <v>137</v>
      </c>
      <c r="G53" s="39">
        <v>165.55</v>
      </c>
      <c r="H53" s="40">
        <f>G53+G54+G55+G56</f>
        <v>278890.48</v>
      </c>
      <c r="I53" s="8"/>
    </row>
    <row r="54" spans="1:9" ht="12.75">
      <c r="A54" s="34"/>
      <c r="B54" s="35"/>
      <c r="C54" s="36" t="s">
        <v>20</v>
      </c>
      <c r="D54" s="29"/>
      <c r="E54" s="37"/>
      <c r="F54" s="38" t="s">
        <v>138</v>
      </c>
      <c r="G54" s="39">
        <v>264584.15</v>
      </c>
      <c r="H54" s="40"/>
      <c r="I54" s="8"/>
    </row>
    <row r="55" spans="1:9" ht="12.75">
      <c r="A55" s="34"/>
      <c r="B55" s="35"/>
      <c r="C55" s="36"/>
      <c r="D55" s="29"/>
      <c r="E55" s="37"/>
      <c r="F55" s="38" t="s">
        <v>139</v>
      </c>
      <c r="G55" s="39">
        <v>5362.47</v>
      </c>
      <c r="H55" s="40"/>
      <c r="I55" s="8"/>
    </row>
    <row r="56" spans="1:9" ht="12.75">
      <c r="A56" s="34"/>
      <c r="B56" s="35"/>
      <c r="C56" s="36"/>
      <c r="D56" s="29"/>
      <c r="E56" s="37"/>
      <c r="F56" s="38" t="s">
        <v>227</v>
      </c>
      <c r="G56" s="39">
        <f>8053.5+724.81</f>
        <v>8778.31</v>
      </c>
      <c r="H56" s="40"/>
      <c r="I56" s="8"/>
    </row>
    <row r="57" spans="1:9" ht="12.75">
      <c r="A57" s="34"/>
      <c r="B57" s="35"/>
      <c r="C57" s="36"/>
      <c r="D57" s="29"/>
      <c r="E57" s="37"/>
      <c r="F57" s="38"/>
      <c r="G57" s="39"/>
      <c r="H57" s="40"/>
      <c r="I57" s="8"/>
    </row>
    <row r="58" spans="1:8" ht="12.75">
      <c r="A58" s="34"/>
      <c r="B58" s="35">
        <v>1965</v>
      </c>
      <c r="C58" s="42" t="s">
        <v>30</v>
      </c>
      <c r="D58" s="29"/>
      <c r="E58" s="37"/>
      <c r="F58" s="1" t="s">
        <v>140</v>
      </c>
      <c r="G58" s="39">
        <v>45757.51</v>
      </c>
      <c r="H58" s="40">
        <f>G58+G59+G61</f>
        <v>47358.3</v>
      </c>
    </row>
    <row r="59" spans="1:8" ht="12.75">
      <c r="A59" s="34"/>
      <c r="B59" s="35"/>
      <c r="C59" s="36" t="s">
        <v>0</v>
      </c>
      <c r="D59" s="29"/>
      <c r="E59" s="37"/>
      <c r="F59" s="1" t="s">
        <v>228</v>
      </c>
      <c r="G59" s="39">
        <f>1468.61+132.18</f>
        <v>1600.79</v>
      </c>
      <c r="H59" s="40"/>
    </row>
    <row r="60" spans="1:8" ht="12.75">
      <c r="A60" s="34"/>
      <c r="B60" s="35"/>
      <c r="C60" s="36"/>
      <c r="D60" s="29"/>
      <c r="E60" s="37"/>
      <c r="F60" s="1"/>
      <c r="G60" s="39"/>
      <c r="H60" s="40"/>
    </row>
    <row r="61" spans="1:8" ht="12.75">
      <c r="A61" s="34"/>
      <c r="B61" s="35"/>
      <c r="C61" s="36"/>
      <c r="D61" s="29"/>
      <c r="E61" s="37"/>
      <c r="F61" s="1"/>
      <c r="G61" s="39"/>
      <c r="H61" s="40"/>
    </row>
    <row r="62" spans="1:8" ht="12.75">
      <c r="A62" s="34"/>
      <c r="B62" s="35">
        <v>1966</v>
      </c>
      <c r="C62" s="42" t="s">
        <v>31</v>
      </c>
      <c r="D62" s="29"/>
      <c r="E62" s="37"/>
      <c r="F62" s="38" t="s">
        <v>141</v>
      </c>
      <c r="G62" s="39">
        <v>34328.64</v>
      </c>
      <c r="H62" s="40">
        <f>G62+G63+G64</f>
        <v>116170.83</v>
      </c>
    </row>
    <row r="63" spans="1:8" ht="12.75">
      <c r="A63" s="34"/>
      <c r="B63" s="35"/>
      <c r="C63" s="36" t="s">
        <v>0</v>
      </c>
      <c r="D63" s="29"/>
      <c r="E63" s="37"/>
      <c r="F63" s="38" t="s">
        <v>142</v>
      </c>
      <c r="G63" s="39">
        <v>80844.21</v>
      </c>
      <c r="H63" s="40"/>
    </row>
    <row r="64" spans="1:8" ht="12.75">
      <c r="A64" s="34"/>
      <c r="B64" s="35"/>
      <c r="C64" s="36"/>
      <c r="D64" s="29"/>
      <c r="E64" s="37"/>
      <c r="F64" s="38" t="s">
        <v>229</v>
      </c>
      <c r="G64" s="39">
        <f>915.58+82.4</f>
        <v>997.98</v>
      </c>
      <c r="H64" s="40"/>
    </row>
    <row r="65" spans="1:8" ht="12.75">
      <c r="A65" s="34"/>
      <c r="B65" s="35"/>
      <c r="C65" s="36"/>
      <c r="D65" s="29"/>
      <c r="E65" s="37"/>
      <c r="F65" s="38"/>
      <c r="G65" s="39"/>
      <c r="H65" s="40"/>
    </row>
    <row r="66" spans="1:8" ht="12.75">
      <c r="A66" s="34"/>
      <c r="B66" s="35">
        <v>1967</v>
      </c>
      <c r="C66" s="42" t="s">
        <v>32</v>
      </c>
      <c r="D66" s="29"/>
      <c r="E66" s="37"/>
      <c r="F66" s="38" t="s">
        <v>129</v>
      </c>
      <c r="G66" s="39">
        <v>44812.84</v>
      </c>
      <c r="H66" s="40">
        <f>G66+G67+G68+G69</f>
        <v>70023.45</v>
      </c>
    </row>
    <row r="67" spans="1:8" ht="12.75">
      <c r="A67" s="34"/>
      <c r="B67" s="35"/>
      <c r="C67" s="36" t="s">
        <v>0</v>
      </c>
      <c r="D67" s="29"/>
      <c r="E67" s="37"/>
      <c r="F67" s="38" t="s">
        <v>130</v>
      </c>
      <c r="G67" s="39">
        <v>19442.81</v>
      </c>
      <c r="H67" s="40"/>
    </row>
    <row r="68" spans="1:8" ht="12.75">
      <c r="A68" s="34"/>
      <c r="B68" s="35"/>
      <c r="C68" s="36"/>
      <c r="D68" s="29"/>
      <c r="E68" s="37"/>
      <c r="F68" s="38" t="s">
        <v>222</v>
      </c>
      <c r="G68" s="39">
        <f>3558.59+320.27</f>
        <v>3878.86</v>
      </c>
      <c r="H68" s="40"/>
    </row>
    <row r="69" spans="1:8" ht="12.75">
      <c r="A69" s="34"/>
      <c r="B69" s="35"/>
      <c r="C69" s="36"/>
      <c r="D69" s="29"/>
      <c r="E69" s="37"/>
      <c r="F69" s="38" t="s">
        <v>217</v>
      </c>
      <c r="G69" s="39">
        <v>1888.94</v>
      </c>
      <c r="H69" s="40"/>
    </row>
    <row r="70" spans="1:8" ht="12.75">
      <c r="A70" s="34"/>
      <c r="B70" s="35"/>
      <c r="C70" s="36"/>
      <c r="D70" s="29"/>
      <c r="E70" s="37"/>
      <c r="F70" s="38"/>
      <c r="G70" s="39"/>
      <c r="H70" s="40"/>
    </row>
    <row r="71" spans="1:8" ht="12.75">
      <c r="A71" s="34"/>
      <c r="B71" s="35">
        <v>1968</v>
      </c>
      <c r="C71" s="42" t="s">
        <v>33</v>
      </c>
      <c r="D71" s="29"/>
      <c r="E71" s="37"/>
      <c r="F71" s="38" t="s">
        <v>127</v>
      </c>
      <c r="G71" s="39">
        <v>25709.4</v>
      </c>
      <c r="H71" s="40">
        <f>G71+G72+G73</f>
        <v>30290.93</v>
      </c>
    </row>
    <row r="72" spans="1:9" ht="12.75">
      <c r="A72" s="34"/>
      <c r="B72" s="35"/>
      <c r="C72" s="36" t="s">
        <v>0</v>
      </c>
      <c r="D72" s="29"/>
      <c r="E72" s="37"/>
      <c r="F72" s="38" t="s">
        <v>143</v>
      </c>
      <c r="G72" s="39">
        <v>3613.84</v>
      </c>
      <c r="H72" s="40"/>
      <c r="I72" s="43"/>
    </row>
    <row r="73" spans="1:8" ht="12.75">
      <c r="A73" s="34"/>
      <c r="B73" s="35"/>
      <c r="C73" s="36"/>
      <c r="D73" s="29"/>
      <c r="E73" s="37"/>
      <c r="F73" s="44" t="s">
        <v>145</v>
      </c>
      <c r="G73" s="45">
        <f>887.79+79.9</f>
        <v>967.6899999999999</v>
      </c>
      <c r="H73" s="40"/>
    </row>
    <row r="74" spans="1:8" ht="12.75">
      <c r="A74" s="34"/>
      <c r="B74" s="35"/>
      <c r="C74" s="36"/>
      <c r="D74" s="29"/>
      <c r="E74" s="37"/>
      <c r="F74" s="38"/>
      <c r="G74" s="39"/>
      <c r="H74" s="40"/>
    </row>
    <row r="75" spans="1:8" ht="12.75">
      <c r="A75" s="34"/>
      <c r="B75" s="35">
        <v>1969</v>
      </c>
      <c r="C75" s="42" t="s">
        <v>34</v>
      </c>
      <c r="D75" s="29"/>
      <c r="E75" s="37"/>
      <c r="F75" s="44" t="s">
        <v>127</v>
      </c>
      <c r="G75" s="39">
        <v>21869.88</v>
      </c>
      <c r="H75" s="40">
        <f>G75+G76+G77</f>
        <v>24396.910000000003</v>
      </c>
    </row>
    <row r="76" spans="1:8" ht="12.75">
      <c r="A76" s="34"/>
      <c r="B76" s="35"/>
      <c r="C76" s="36" t="s">
        <v>0</v>
      </c>
      <c r="D76" s="29"/>
      <c r="E76" s="37"/>
      <c r="F76" s="1" t="s">
        <v>143</v>
      </c>
      <c r="G76" s="45">
        <v>1806.92</v>
      </c>
      <c r="H76" s="40"/>
    </row>
    <row r="77" spans="1:8" ht="12.75">
      <c r="A77" s="34"/>
      <c r="B77" s="35"/>
      <c r="C77" s="36"/>
      <c r="D77" s="29"/>
      <c r="E77" s="37"/>
      <c r="F77" s="46" t="s">
        <v>145</v>
      </c>
      <c r="G77" s="39">
        <f>660.65+59.46</f>
        <v>720.11</v>
      </c>
      <c r="H77" s="40"/>
    </row>
    <row r="78" spans="1:8" ht="12.75">
      <c r="A78" s="34"/>
      <c r="B78" s="35"/>
      <c r="C78" s="36"/>
      <c r="D78" s="29"/>
      <c r="E78" s="37"/>
      <c r="F78" s="46"/>
      <c r="G78" s="39"/>
      <c r="H78" s="40"/>
    </row>
    <row r="79" spans="1:8" ht="12.75">
      <c r="A79" s="34"/>
      <c r="B79" s="35">
        <v>1970</v>
      </c>
      <c r="C79" s="42" t="s">
        <v>35</v>
      </c>
      <c r="D79" s="29"/>
      <c r="E79" s="37"/>
      <c r="F79" s="38" t="s">
        <v>129</v>
      </c>
      <c r="G79" s="39">
        <v>48371.47</v>
      </c>
      <c r="H79" s="40">
        <f>G79+G80+G82+G81+G83+G84</f>
        <v>122813.41</v>
      </c>
    </row>
    <row r="80" spans="1:9" ht="12.75">
      <c r="A80" s="34"/>
      <c r="B80" s="35"/>
      <c r="C80" s="36" t="s">
        <v>0</v>
      </c>
      <c r="D80" s="29"/>
      <c r="E80" s="37"/>
      <c r="F80" s="38" t="s">
        <v>130</v>
      </c>
      <c r="G80" s="39">
        <v>59533.44</v>
      </c>
      <c r="H80" s="40"/>
      <c r="I80" s="8"/>
    </row>
    <row r="81" spans="1:9" ht="12.75">
      <c r="A81" s="34"/>
      <c r="B81" s="35"/>
      <c r="C81" s="36"/>
      <c r="D81" s="29"/>
      <c r="E81" s="37"/>
      <c r="F81" s="38" t="s">
        <v>144</v>
      </c>
      <c r="G81" s="39">
        <v>3497.26</v>
      </c>
      <c r="H81" s="40"/>
      <c r="I81" s="8"/>
    </row>
    <row r="82" spans="1:9" ht="12.75">
      <c r="A82" s="34"/>
      <c r="B82" s="35"/>
      <c r="C82" s="36"/>
      <c r="D82" s="29"/>
      <c r="E82" s="37"/>
      <c r="F82" s="38" t="s">
        <v>120</v>
      </c>
      <c r="G82" s="39">
        <v>3613.84</v>
      </c>
      <c r="H82" s="40"/>
      <c r="I82" s="8"/>
    </row>
    <row r="83" spans="1:9" ht="12.75">
      <c r="A83" s="34"/>
      <c r="B83" s="35"/>
      <c r="C83" s="36"/>
      <c r="D83" s="29"/>
      <c r="E83" s="37"/>
      <c r="F83" s="38" t="s">
        <v>217</v>
      </c>
      <c r="G83" s="39">
        <v>3026.22</v>
      </c>
      <c r="H83" s="40"/>
      <c r="I83" s="8"/>
    </row>
    <row r="84" spans="1:9" ht="12.75">
      <c r="A84" s="34"/>
      <c r="B84" s="35"/>
      <c r="C84" s="36"/>
      <c r="D84" s="29"/>
      <c r="E84" s="37"/>
      <c r="F84" s="38" t="s">
        <v>222</v>
      </c>
      <c r="G84" s="39">
        <v>4771.18</v>
      </c>
      <c r="H84" s="40"/>
      <c r="I84" s="8"/>
    </row>
    <row r="85" spans="1:9" ht="12.75">
      <c r="A85" s="34"/>
      <c r="B85" s="35"/>
      <c r="C85" s="36"/>
      <c r="D85" s="29"/>
      <c r="E85" s="37"/>
      <c r="F85" s="38"/>
      <c r="G85" s="39"/>
      <c r="H85" s="40"/>
      <c r="I85" s="8"/>
    </row>
    <row r="86" spans="1:8" ht="12.75">
      <c r="A86" s="34"/>
      <c r="B86" s="35">
        <v>1971</v>
      </c>
      <c r="C86" s="42" t="s">
        <v>36</v>
      </c>
      <c r="D86" s="29"/>
      <c r="E86" s="37"/>
      <c r="F86" s="38" t="s">
        <v>145</v>
      </c>
      <c r="G86" s="39">
        <v>9210.55</v>
      </c>
      <c r="H86" s="40">
        <f>G86+G87+G88+G89</f>
        <v>23448.860000000004</v>
      </c>
    </row>
    <row r="87" spans="1:8" ht="12.75">
      <c r="A87" s="34"/>
      <c r="B87" s="35"/>
      <c r="C87" s="36" t="s">
        <v>20</v>
      </c>
      <c r="D87" s="29"/>
      <c r="E87" s="37"/>
      <c r="F87" s="38" t="s">
        <v>146</v>
      </c>
      <c r="G87" s="39">
        <v>13225.53</v>
      </c>
      <c r="H87" s="40"/>
    </row>
    <row r="88" spans="1:8" ht="12.75">
      <c r="A88" s="34"/>
      <c r="B88" s="35"/>
      <c r="C88" s="36"/>
      <c r="D88" s="29"/>
      <c r="E88" s="37"/>
      <c r="F88" s="38" t="s">
        <v>143</v>
      </c>
      <c r="G88" s="39">
        <f>422.16+37.99</f>
        <v>460.15000000000003</v>
      </c>
      <c r="H88" s="40"/>
    </row>
    <row r="89" spans="1:8" ht="12.75">
      <c r="A89" s="34"/>
      <c r="B89" s="35"/>
      <c r="C89" s="36"/>
      <c r="D89" s="29"/>
      <c r="E89" s="37"/>
      <c r="F89" s="38" t="s">
        <v>150</v>
      </c>
      <c r="G89" s="39">
        <f>507+45.63</f>
        <v>552.63</v>
      </c>
      <c r="H89" s="40"/>
    </row>
    <row r="90" spans="1:8" ht="12.75">
      <c r="A90" s="34"/>
      <c r="B90" s="35"/>
      <c r="C90" s="36"/>
      <c r="D90" s="29"/>
      <c r="E90" s="37"/>
      <c r="F90" s="38"/>
      <c r="G90" s="39"/>
      <c r="H90" s="40"/>
    </row>
    <row r="91" spans="1:8" ht="12.75">
      <c r="A91" s="34"/>
      <c r="B91" s="35">
        <v>1972</v>
      </c>
      <c r="C91" s="42" t="s">
        <v>37</v>
      </c>
      <c r="D91" s="29"/>
      <c r="E91" s="37"/>
      <c r="F91" s="38" t="s">
        <v>147</v>
      </c>
      <c r="G91" s="39">
        <v>35495.77</v>
      </c>
      <c r="H91" s="40">
        <f>G91+G92+G93+G94+G95+G96</f>
        <v>45927.99999999999</v>
      </c>
    </row>
    <row r="92" spans="1:8" ht="12.75">
      <c r="A92" s="34"/>
      <c r="B92" s="35"/>
      <c r="C92" s="36" t="s">
        <v>38</v>
      </c>
      <c r="D92" s="29"/>
      <c r="E92" s="37"/>
      <c r="F92" s="38" t="s">
        <v>148</v>
      </c>
      <c r="G92" s="39">
        <v>2845.83</v>
      </c>
      <c r="H92" s="40"/>
    </row>
    <row r="93" spans="1:8" ht="12.75">
      <c r="A93" s="34"/>
      <c r="B93" s="35"/>
      <c r="C93" s="36"/>
      <c r="D93" s="29"/>
      <c r="E93" s="37"/>
      <c r="F93" s="38" t="s">
        <v>149</v>
      </c>
      <c r="G93" s="39">
        <v>4599.81</v>
      </c>
      <c r="H93" s="40"/>
    </row>
    <row r="94" spans="1:8" ht="12.75">
      <c r="A94" s="34"/>
      <c r="B94" s="35"/>
      <c r="C94" s="36"/>
      <c r="D94" s="29"/>
      <c r="E94" s="37"/>
      <c r="F94" s="38" t="s">
        <v>230</v>
      </c>
      <c r="G94" s="39">
        <f>1767.61+159.08</f>
        <v>1926.6899999999998</v>
      </c>
      <c r="H94" s="40"/>
    </row>
    <row r="95" spans="1:8" ht="12.75">
      <c r="A95" s="34"/>
      <c r="B95" s="35"/>
      <c r="C95" s="36"/>
      <c r="D95" s="29"/>
      <c r="E95" s="37"/>
      <c r="F95" s="38" t="s">
        <v>231</v>
      </c>
      <c r="G95" s="39">
        <f>478.33+43.05</f>
        <v>521.38</v>
      </c>
      <c r="H95" s="40"/>
    </row>
    <row r="96" spans="1:8" ht="12.75">
      <c r="A96" s="34"/>
      <c r="B96" s="35"/>
      <c r="C96" s="36"/>
      <c r="D96" s="29"/>
      <c r="E96" s="37"/>
      <c r="F96" s="38" t="s">
        <v>232</v>
      </c>
      <c r="G96" s="39">
        <f>494.06+44.46</f>
        <v>538.52</v>
      </c>
      <c r="H96" s="40"/>
    </row>
    <row r="97" spans="1:8" ht="12.75">
      <c r="A97" s="34"/>
      <c r="B97" s="35"/>
      <c r="C97" s="36"/>
      <c r="D97" s="29"/>
      <c r="E97" s="37"/>
      <c r="F97" s="38"/>
      <c r="G97" s="39"/>
      <c r="H97" s="40"/>
    </row>
    <row r="98" spans="1:8" ht="12.75">
      <c r="A98" s="34"/>
      <c r="B98" s="35">
        <v>1973</v>
      </c>
      <c r="C98" s="42" t="s">
        <v>39</v>
      </c>
      <c r="D98" s="29"/>
      <c r="E98" s="37"/>
      <c r="F98" s="38" t="s">
        <v>127</v>
      </c>
      <c r="G98" s="39">
        <v>34374.11</v>
      </c>
      <c r="H98" s="40">
        <f>G98+G99</f>
        <v>36447.14</v>
      </c>
    </row>
    <row r="99" spans="1:8" ht="12.75">
      <c r="A99" s="34"/>
      <c r="B99" s="35"/>
      <c r="C99" s="36" t="s">
        <v>40</v>
      </c>
      <c r="D99" s="29"/>
      <c r="E99" s="37"/>
      <c r="F99" s="38" t="s">
        <v>145</v>
      </c>
      <c r="G99" s="39">
        <f>1901.86+171.17</f>
        <v>2073.0299999999997</v>
      </c>
      <c r="H99" s="40"/>
    </row>
    <row r="100" spans="1:8" ht="12.75">
      <c r="A100" s="34"/>
      <c r="B100" s="35"/>
      <c r="C100" s="36"/>
      <c r="D100" s="29"/>
      <c r="E100" s="37"/>
      <c r="F100" s="38"/>
      <c r="G100" s="39"/>
      <c r="H100" s="40"/>
    </row>
    <row r="101" spans="1:8" ht="12.75">
      <c r="A101" s="34"/>
      <c r="B101" s="35">
        <v>1974</v>
      </c>
      <c r="C101" s="42" t="s">
        <v>41</v>
      </c>
      <c r="D101" s="29"/>
      <c r="E101" s="37"/>
      <c r="F101" s="38" t="s">
        <v>143</v>
      </c>
      <c r="G101" s="39">
        <v>14812.73</v>
      </c>
      <c r="H101" s="40">
        <f>G101+G102+G103+G104</f>
        <v>20449.07</v>
      </c>
    </row>
    <row r="102" spans="1:8" ht="12.75">
      <c r="A102" s="34"/>
      <c r="B102" s="35"/>
      <c r="C102" s="47" t="s">
        <v>42</v>
      </c>
      <c r="D102" s="48"/>
      <c r="E102" s="49"/>
      <c r="F102" s="38" t="s">
        <v>150</v>
      </c>
      <c r="G102" s="39">
        <v>4024.14</v>
      </c>
      <c r="H102" s="40"/>
    </row>
    <row r="103" spans="1:8" ht="12.75">
      <c r="A103" s="34"/>
      <c r="B103" s="35"/>
      <c r="C103" s="47"/>
      <c r="D103" s="48"/>
      <c r="E103" s="49"/>
      <c r="F103" s="38" t="s">
        <v>145</v>
      </c>
      <c r="G103" s="39">
        <f>996.61+89.69</f>
        <v>1086.3</v>
      </c>
      <c r="H103" s="40"/>
    </row>
    <row r="104" spans="1:8" ht="12.75">
      <c r="A104" s="34"/>
      <c r="B104" s="35"/>
      <c r="C104" s="47"/>
      <c r="D104" s="48"/>
      <c r="E104" s="49"/>
      <c r="F104" s="38" t="s">
        <v>146</v>
      </c>
      <c r="G104" s="39">
        <f>482.48+43.42</f>
        <v>525.9</v>
      </c>
      <c r="H104" s="40"/>
    </row>
    <row r="105" spans="1:8" ht="12.75">
      <c r="A105" s="34"/>
      <c r="B105" s="35"/>
      <c r="C105" s="47"/>
      <c r="D105" s="48"/>
      <c r="E105" s="49"/>
      <c r="F105" s="38"/>
      <c r="G105" s="39"/>
      <c r="H105" s="40"/>
    </row>
    <row r="106" spans="1:8" ht="12.75">
      <c r="A106" s="34"/>
      <c r="B106" s="35">
        <v>1975</v>
      </c>
      <c r="C106" s="42" t="s">
        <v>43</v>
      </c>
      <c r="D106" s="29"/>
      <c r="E106" s="37"/>
      <c r="F106" s="38" t="s">
        <v>127</v>
      </c>
      <c r="G106" s="39">
        <v>64860.35</v>
      </c>
      <c r="H106" s="40">
        <f>G106+G107+G110+G108+G109</f>
        <v>70352.47</v>
      </c>
    </row>
    <row r="107" spans="1:8" ht="12.75">
      <c r="A107" s="34"/>
      <c r="B107" s="50"/>
      <c r="C107" s="36" t="s">
        <v>0</v>
      </c>
      <c r="D107" s="29"/>
      <c r="E107" s="37"/>
      <c r="F107" s="38" t="s">
        <v>150</v>
      </c>
      <c r="G107" s="39">
        <v>3688.71</v>
      </c>
      <c r="H107" s="40"/>
    </row>
    <row r="108" spans="1:8" ht="12.75">
      <c r="A108" s="34"/>
      <c r="B108" s="50"/>
      <c r="C108" s="47"/>
      <c r="D108" s="48"/>
      <c r="E108" s="49"/>
      <c r="F108" s="38" t="s">
        <v>145</v>
      </c>
      <c r="G108" s="39">
        <f>857.19+77.15</f>
        <v>934.34</v>
      </c>
      <c r="H108" s="40"/>
    </row>
    <row r="109" spans="1:8" ht="12.75">
      <c r="A109" s="34"/>
      <c r="B109" s="50"/>
      <c r="C109" s="47"/>
      <c r="D109" s="48"/>
      <c r="E109" s="49"/>
      <c r="F109" s="38" t="s">
        <v>212</v>
      </c>
      <c r="G109" s="39">
        <f>797.31+71.76</f>
        <v>869.0699999999999</v>
      </c>
      <c r="H109" s="40"/>
    </row>
    <row r="110" spans="1:8" ht="12.75">
      <c r="A110" s="34"/>
      <c r="B110" s="50"/>
      <c r="C110" s="47"/>
      <c r="D110" s="48"/>
      <c r="E110" s="49"/>
      <c r="F110" s="38"/>
      <c r="G110" s="39"/>
      <c r="H110" s="40"/>
    </row>
    <row r="111" spans="1:8" ht="12.75">
      <c r="A111" s="34"/>
      <c r="B111" s="51">
        <v>1978</v>
      </c>
      <c r="C111" s="42" t="s">
        <v>44</v>
      </c>
      <c r="D111" s="29"/>
      <c r="E111" s="37"/>
      <c r="F111" s="38" t="s">
        <v>151</v>
      </c>
      <c r="G111" s="39">
        <v>64523.39</v>
      </c>
      <c r="H111" s="40">
        <f>G111+G112</f>
        <v>67608.35</v>
      </c>
    </row>
    <row r="112" spans="1:8" ht="12.75">
      <c r="A112" s="34"/>
      <c r="B112" s="35"/>
      <c r="C112" s="36" t="s">
        <v>17</v>
      </c>
      <c r="D112" s="29"/>
      <c r="E112" s="37"/>
      <c r="F112" s="38" t="s">
        <v>233</v>
      </c>
      <c r="G112" s="39">
        <f>2830.24+254.72</f>
        <v>3084.9599999999996</v>
      </c>
      <c r="H112" s="40"/>
    </row>
    <row r="113" spans="1:8" ht="12.75">
      <c r="A113" s="34"/>
      <c r="B113" s="35"/>
      <c r="C113" s="36"/>
      <c r="D113" s="29"/>
      <c r="E113" s="37"/>
      <c r="F113" s="38"/>
      <c r="G113" s="39"/>
      <c r="H113" s="40"/>
    </row>
    <row r="114" spans="1:8" ht="12.75">
      <c r="A114" s="34"/>
      <c r="B114" s="51">
        <v>1979</v>
      </c>
      <c r="C114" s="42" t="s">
        <v>45</v>
      </c>
      <c r="D114" s="29"/>
      <c r="E114" s="37"/>
      <c r="F114" s="38" t="s">
        <v>128</v>
      </c>
      <c r="G114" s="39">
        <v>53425.07</v>
      </c>
      <c r="H114" s="40">
        <f>G114+G115+G116+G117+G118</f>
        <v>76033.58</v>
      </c>
    </row>
    <row r="115" spans="1:8" ht="12.75">
      <c r="A115" s="34"/>
      <c r="B115" s="35"/>
      <c r="C115" s="36" t="s">
        <v>17</v>
      </c>
      <c r="D115" s="29"/>
      <c r="E115" s="37"/>
      <c r="F115" s="38" t="s">
        <v>127</v>
      </c>
      <c r="G115" s="39">
        <v>8809.6</v>
      </c>
      <c r="H115" s="40"/>
    </row>
    <row r="116" spans="1:8" ht="12.75">
      <c r="A116" s="34"/>
      <c r="B116" s="35"/>
      <c r="C116" s="36"/>
      <c r="D116" s="29"/>
      <c r="E116" s="37"/>
      <c r="F116" s="38" t="s">
        <v>146</v>
      </c>
      <c r="G116" s="39">
        <v>11001.03</v>
      </c>
      <c r="H116" s="40"/>
    </row>
    <row r="117" spans="1:8" ht="12.75">
      <c r="A117" s="34"/>
      <c r="B117" s="52"/>
      <c r="C117" s="36"/>
      <c r="D117" s="29"/>
      <c r="E117" s="37"/>
      <c r="F117" s="38" t="s">
        <v>145</v>
      </c>
      <c r="G117" s="39">
        <f>946.73+85.21</f>
        <v>1031.94</v>
      </c>
      <c r="H117" s="40"/>
    </row>
    <row r="118" spans="1:8" ht="12.75">
      <c r="A118" s="34"/>
      <c r="B118" s="52"/>
      <c r="C118" s="36"/>
      <c r="D118" s="29"/>
      <c r="E118" s="37"/>
      <c r="F118" s="38" t="s">
        <v>150</v>
      </c>
      <c r="G118" s="39">
        <f>1620.13+145.81</f>
        <v>1765.94</v>
      </c>
      <c r="H118" s="40"/>
    </row>
    <row r="119" spans="1:8" ht="12.75">
      <c r="A119" s="34"/>
      <c r="B119" s="52"/>
      <c r="C119" s="53"/>
      <c r="D119" s="29"/>
      <c r="E119" s="37"/>
      <c r="F119" s="38"/>
      <c r="G119" s="39"/>
      <c r="H119" s="40"/>
    </row>
    <row r="120" spans="1:8" ht="12.75">
      <c r="A120" s="34"/>
      <c r="B120" s="51">
        <v>1982</v>
      </c>
      <c r="C120" s="42" t="s">
        <v>46</v>
      </c>
      <c r="D120" s="29"/>
      <c r="E120" s="37"/>
      <c r="F120" s="38" t="s">
        <v>154</v>
      </c>
      <c r="G120" s="39">
        <v>132167.01</v>
      </c>
      <c r="H120" s="40">
        <f>G120+G121+G122+G123</f>
        <v>278730.99</v>
      </c>
    </row>
    <row r="121" spans="1:9" ht="12.75">
      <c r="A121" s="34"/>
      <c r="B121" s="35"/>
      <c r="C121" s="36" t="s">
        <v>0</v>
      </c>
      <c r="D121" s="29"/>
      <c r="E121" s="37"/>
      <c r="F121" s="38" t="s">
        <v>155</v>
      </c>
      <c r="G121" s="39">
        <v>106616.79</v>
      </c>
      <c r="H121" s="40"/>
      <c r="I121" s="8"/>
    </row>
    <row r="122" spans="1:9" ht="12.75">
      <c r="A122" s="34"/>
      <c r="B122" s="35"/>
      <c r="C122" s="36"/>
      <c r="D122" s="29"/>
      <c r="E122" s="37"/>
      <c r="F122" s="38" t="s">
        <v>234</v>
      </c>
      <c r="G122" s="39">
        <f>630.9+56.78</f>
        <v>687.68</v>
      </c>
      <c r="H122" s="40"/>
      <c r="I122" s="8"/>
    </row>
    <row r="123" spans="1:9" ht="12.75">
      <c r="A123" s="34"/>
      <c r="B123" s="52"/>
      <c r="C123" s="36"/>
      <c r="D123" s="29"/>
      <c r="E123" s="37"/>
      <c r="F123" s="38" t="s">
        <v>285</v>
      </c>
      <c r="G123" s="39">
        <v>39259.51</v>
      </c>
      <c r="H123" s="40"/>
      <c r="I123" s="8"/>
    </row>
    <row r="124" spans="1:9" ht="12.75">
      <c r="A124" s="34"/>
      <c r="B124" s="52"/>
      <c r="C124" s="36"/>
      <c r="D124" s="29"/>
      <c r="E124" s="37"/>
      <c r="F124" s="38"/>
      <c r="G124" s="39"/>
      <c r="H124" s="40"/>
      <c r="I124" s="8"/>
    </row>
    <row r="125" spans="1:9" ht="12.75">
      <c r="A125" s="34"/>
      <c r="B125" s="52"/>
      <c r="C125" s="36"/>
      <c r="D125" s="29"/>
      <c r="E125" s="37"/>
      <c r="F125" s="38"/>
      <c r="G125" s="39"/>
      <c r="H125" s="40"/>
      <c r="I125" s="8"/>
    </row>
    <row r="126" spans="1:9" ht="12.75">
      <c r="A126" s="34"/>
      <c r="B126" s="52"/>
      <c r="C126" s="36"/>
      <c r="D126" s="29"/>
      <c r="E126" s="37"/>
      <c r="F126" s="38"/>
      <c r="G126" s="39"/>
      <c r="H126" s="40"/>
      <c r="I126" s="8"/>
    </row>
    <row r="127" spans="1:8" ht="12.75">
      <c r="A127" s="34"/>
      <c r="B127" s="52"/>
      <c r="C127" s="53"/>
      <c r="D127" s="29"/>
      <c r="E127" s="37"/>
      <c r="F127" s="38"/>
      <c r="G127" s="39"/>
      <c r="H127" s="40"/>
    </row>
    <row r="128" spans="1:9" ht="12.75">
      <c r="A128" s="34"/>
      <c r="B128" s="51">
        <v>1983</v>
      </c>
      <c r="C128" s="42" t="s">
        <v>47</v>
      </c>
      <c r="D128" s="29"/>
      <c r="E128" s="37"/>
      <c r="F128" s="38" t="s">
        <v>156</v>
      </c>
      <c r="G128" s="39">
        <v>118238.1</v>
      </c>
      <c r="H128" s="40">
        <f>G128+G129+G130+G136+G131+G132+G133+G134</f>
        <v>155703.2</v>
      </c>
      <c r="I128" s="8"/>
    </row>
    <row r="129" spans="1:8" ht="12.75">
      <c r="A129" s="34"/>
      <c r="B129" s="35"/>
      <c r="C129" s="36" t="s">
        <v>48</v>
      </c>
      <c r="D129" s="29"/>
      <c r="E129" s="37"/>
      <c r="F129" s="38" t="s">
        <v>157</v>
      </c>
      <c r="G129" s="39">
        <v>9989.44</v>
      </c>
      <c r="H129" s="40"/>
    </row>
    <row r="130" spans="1:9" ht="12.75">
      <c r="A130" s="34"/>
      <c r="B130" s="35"/>
      <c r="C130" s="36"/>
      <c r="D130" s="29"/>
      <c r="E130" s="37"/>
      <c r="F130" s="38" t="s">
        <v>158</v>
      </c>
      <c r="G130" s="39">
        <v>8839.87</v>
      </c>
      <c r="H130" s="40"/>
      <c r="I130" s="8"/>
    </row>
    <row r="131" spans="1:9" ht="12.75">
      <c r="A131" s="34"/>
      <c r="B131" s="35"/>
      <c r="C131" s="36"/>
      <c r="D131" s="29"/>
      <c r="E131" s="37"/>
      <c r="F131" s="38" t="s">
        <v>159</v>
      </c>
      <c r="G131" s="39">
        <v>7722.78</v>
      </c>
      <c r="H131" s="40"/>
      <c r="I131" s="8"/>
    </row>
    <row r="132" spans="1:9" ht="12.75">
      <c r="A132" s="34"/>
      <c r="B132" s="35"/>
      <c r="C132" s="36"/>
      <c r="D132" s="29"/>
      <c r="E132" s="37"/>
      <c r="F132" s="38" t="s">
        <v>235</v>
      </c>
      <c r="G132" s="39">
        <f>7895.21+710.57</f>
        <v>8605.78</v>
      </c>
      <c r="H132" s="40"/>
      <c r="I132" s="8"/>
    </row>
    <row r="133" spans="1:9" ht="12.75">
      <c r="A133" s="34"/>
      <c r="B133" s="35"/>
      <c r="C133" s="36"/>
      <c r="D133" s="29"/>
      <c r="E133" s="37"/>
      <c r="F133" s="38" t="s">
        <v>236</v>
      </c>
      <c r="G133" s="39">
        <f>727.01+65.43</f>
        <v>792.44</v>
      </c>
      <c r="H133" s="40"/>
      <c r="I133" s="8"/>
    </row>
    <row r="134" spans="1:9" ht="12.75">
      <c r="A134" s="34"/>
      <c r="B134" s="35"/>
      <c r="C134" s="36"/>
      <c r="D134" s="29"/>
      <c r="E134" s="37"/>
      <c r="F134" s="38" t="s">
        <v>237</v>
      </c>
      <c r="G134" s="39">
        <f>1389.72+125.07</f>
        <v>1514.79</v>
      </c>
      <c r="H134" s="40"/>
      <c r="I134" s="8"/>
    </row>
    <row r="135" spans="1:9" ht="12.75">
      <c r="A135" s="34"/>
      <c r="B135" s="35"/>
      <c r="C135" s="36"/>
      <c r="D135" s="29"/>
      <c r="E135" s="37"/>
      <c r="F135" s="38"/>
      <c r="G135" s="39"/>
      <c r="H135" s="40"/>
      <c r="I135" s="8"/>
    </row>
    <row r="136" spans="1:8" ht="12.75">
      <c r="A136" s="34"/>
      <c r="B136" s="35"/>
      <c r="C136" s="36"/>
      <c r="D136" s="29"/>
      <c r="E136" s="37"/>
      <c r="F136" s="38"/>
      <c r="G136" s="39"/>
      <c r="H136" s="40"/>
    </row>
    <row r="137" spans="1:8" ht="12.75">
      <c r="A137" s="34"/>
      <c r="B137" s="51">
        <v>1984</v>
      </c>
      <c r="C137" s="42" t="s">
        <v>49</v>
      </c>
      <c r="D137" s="29"/>
      <c r="E137" s="37"/>
      <c r="F137" s="38" t="s">
        <v>160</v>
      </c>
      <c r="G137" s="39">
        <v>14738.63</v>
      </c>
      <c r="H137" s="40">
        <f>G137+G138</f>
        <v>15535.14</v>
      </c>
    </row>
    <row r="138" spans="1:8" ht="12.75">
      <c r="A138" s="34"/>
      <c r="B138" s="35"/>
      <c r="C138" s="36" t="s">
        <v>0</v>
      </c>
      <c r="D138" s="29"/>
      <c r="E138" s="37"/>
      <c r="F138" s="38" t="s">
        <v>238</v>
      </c>
      <c r="G138" s="39">
        <f>730.74+65.77</f>
        <v>796.51</v>
      </c>
      <c r="H138" s="40"/>
    </row>
    <row r="139" spans="1:8" ht="12.75">
      <c r="A139" s="34"/>
      <c r="B139" s="35"/>
      <c r="C139" s="36"/>
      <c r="D139" s="29"/>
      <c r="E139" s="37"/>
      <c r="F139" s="38"/>
      <c r="G139" s="39"/>
      <c r="H139" s="40"/>
    </row>
    <row r="140" spans="1:9" ht="12.75">
      <c r="A140" s="34"/>
      <c r="B140" s="51">
        <v>1985</v>
      </c>
      <c r="C140" s="42" t="s">
        <v>50</v>
      </c>
      <c r="D140" s="29"/>
      <c r="E140" s="37"/>
      <c r="F140" s="38" t="s">
        <v>240</v>
      </c>
      <c r="G140" s="39">
        <v>66792.37</v>
      </c>
      <c r="H140" s="40">
        <f>G140+G141+G142</f>
        <v>81753.15000000001</v>
      </c>
      <c r="I140" s="8"/>
    </row>
    <row r="141" spans="1:9" ht="12.75">
      <c r="A141" s="34"/>
      <c r="B141" s="35"/>
      <c r="C141" s="36" t="s">
        <v>0</v>
      </c>
      <c r="D141" s="29"/>
      <c r="E141" s="37"/>
      <c r="F141" s="38" t="s">
        <v>241</v>
      </c>
      <c r="G141" s="39">
        <v>11972.79</v>
      </c>
      <c r="H141" s="54"/>
      <c r="I141" s="8"/>
    </row>
    <row r="142" spans="1:8" ht="12.75">
      <c r="A142" s="34"/>
      <c r="B142" s="35"/>
      <c r="C142" s="36"/>
      <c r="D142" s="29"/>
      <c r="E142" s="37"/>
      <c r="F142" s="38" t="s">
        <v>239</v>
      </c>
      <c r="G142" s="39">
        <f>2741.28+246.71</f>
        <v>2987.9900000000002</v>
      </c>
      <c r="H142" s="54"/>
    </row>
    <row r="143" spans="1:8" ht="12.75">
      <c r="A143" s="34"/>
      <c r="B143" s="35"/>
      <c r="C143" s="36"/>
      <c r="D143" s="29"/>
      <c r="E143" s="37"/>
      <c r="F143" s="38"/>
      <c r="G143" s="39"/>
      <c r="H143" s="54"/>
    </row>
    <row r="144" spans="1:8" ht="12.75">
      <c r="A144" s="34"/>
      <c r="B144" s="51">
        <v>1986</v>
      </c>
      <c r="C144" s="42" t="s">
        <v>51</v>
      </c>
      <c r="D144" s="29"/>
      <c r="E144" s="37"/>
      <c r="F144" s="38" t="s">
        <v>127</v>
      </c>
      <c r="G144" s="39">
        <v>3143.87</v>
      </c>
      <c r="H144" s="40">
        <f>G144+G145</f>
        <v>3143.87</v>
      </c>
    </row>
    <row r="145" spans="1:8" ht="12.75">
      <c r="A145" s="34"/>
      <c r="B145" s="35"/>
      <c r="C145" s="36" t="s">
        <v>0</v>
      </c>
      <c r="D145" s="29"/>
      <c r="E145" s="37"/>
      <c r="F145" s="38"/>
      <c r="G145" s="39"/>
      <c r="H145" s="40"/>
    </row>
    <row r="146" spans="1:8" ht="12.75">
      <c r="A146" s="34"/>
      <c r="B146" s="35"/>
      <c r="C146" s="36"/>
      <c r="D146" s="29"/>
      <c r="E146" s="37"/>
      <c r="F146" s="38"/>
      <c r="G146" s="39"/>
      <c r="H146" s="40"/>
    </row>
    <row r="147" spans="1:8" ht="12.75">
      <c r="A147" s="34"/>
      <c r="B147" s="51">
        <v>1987</v>
      </c>
      <c r="C147" s="42" t="s">
        <v>52</v>
      </c>
      <c r="D147" s="29"/>
      <c r="E147" s="37"/>
      <c r="F147" s="38" t="s">
        <v>145</v>
      </c>
      <c r="G147" s="39">
        <v>15964.71</v>
      </c>
      <c r="H147" s="40">
        <f>G147+G148</f>
        <v>16489.719999999998</v>
      </c>
    </row>
    <row r="148" spans="1:8" ht="12.75">
      <c r="A148" s="34"/>
      <c r="B148" s="35"/>
      <c r="C148" s="36" t="s">
        <v>0</v>
      </c>
      <c r="D148" s="29"/>
      <c r="E148" s="37"/>
      <c r="F148" s="38" t="s">
        <v>143</v>
      </c>
      <c r="G148" s="39">
        <f>481.66+43.35</f>
        <v>525.01</v>
      </c>
      <c r="H148" s="40"/>
    </row>
    <row r="149" spans="1:8" ht="12.75">
      <c r="A149" s="34"/>
      <c r="B149" s="35"/>
      <c r="C149" s="36"/>
      <c r="D149" s="29"/>
      <c r="E149" s="37"/>
      <c r="F149" s="38"/>
      <c r="G149" s="39"/>
      <c r="H149" s="40"/>
    </row>
    <row r="150" spans="1:8" ht="12.75">
      <c r="A150" s="34"/>
      <c r="B150" s="51">
        <v>1988</v>
      </c>
      <c r="C150" s="28" t="s">
        <v>53</v>
      </c>
      <c r="D150" s="55"/>
      <c r="E150" s="30"/>
      <c r="F150" s="38" t="s">
        <v>161</v>
      </c>
      <c r="G150" s="39">
        <v>12993.85</v>
      </c>
      <c r="H150" s="40">
        <f>G150+G151+G152</f>
        <v>14411.84</v>
      </c>
    </row>
    <row r="151" spans="1:8" ht="12.75">
      <c r="A151" s="56"/>
      <c r="B151" s="50"/>
      <c r="C151" s="57" t="s">
        <v>0</v>
      </c>
      <c r="D151" s="48"/>
      <c r="E151" s="49"/>
      <c r="F151" s="38" t="s">
        <v>242</v>
      </c>
      <c r="G151" s="39">
        <f>1300.91+117.08</f>
        <v>1417.99</v>
      </c>
      <c r="H151" s="40"/>
    </row>
    <row r="152" spans="1:8" ht="12.75">
      <c r="A152" s="56"/>
      <c r="B152" s="50"/>
      <c r="C152" s="57"/>
      <c r="D152" s="48"/>
      <c r="E152" s="49"/>
      <c r="F152" s="38"/>
      <c r="G152" s="39"/>
      <c r="H152" s="40"/>
    </row>
    <row r="153" spans="1:8" ht="12.75">
      <c r="A153" s="34"/>
      <c r="B153" s="51">
        <v>1981</v>
      </c>
      <c r="C153" s="58" t="s">
        <v>54</v>
      </c>
      <c r="D153" s="29"/>
      <c r="E153" s="37"/>
      <c r="F153" s="1" t="s">
        <v>152</v>
      </c>
      <c r="G153" s="39">
        <v>124685.33</v>
      </c>
      <c r="H153" s="40">
        <f>G153+G154+G155</f>
        <v>130093.48999999999</v>
      </c>
    </row>
    <row r="154" spans="1:9" ht="12.75">
      <c r="A154" s="56"/>
      <c r="B154" s="50"/>
      <c r="C154" s="59" t="s">
        <v>0</v>
      </c>
      <c r="D154" s="48"/>
      <c r="E154" s="49"/>
      <c r="F154" s="38" t="s">
        <v>153</v>
      </c>
      <c r="G154" s="39">
        <v>2736.93</v>
      </c>
      <c r="H154" s="40"/>
      <c r="I154" s="8"/>
    </row>
    <row r="155" spans="1:8" ht="12.75">
      <c r="A155" s="56"/>
      <c r="B155" s="60"/>
      <c r="C155" s="59"/>
      <c r="D155" s="48"/>
      <c r="E155" s="49"/>
      <c r="F155" s="1" t="s">
        <v>243</v>
      </c>
      <c r="G155" s="39">
        <f>2450.67+220.56</f>
        <v>2671.23</v>
      </c>
      <c r="H155" s="40"/>
    </row>
    <row r="156" spans="1:8" ht="12.75">
      <c r="A156" s="56"/>
      <c r="B156" s="60"/>
      <c r="C156" s="59"/>
      <c r="D156" s="48"/>
      <c r="E156" s="49"/>
      <c r="F156" s="1"/>
      <c r="G156" s="39"/>
      <c r="H156" s="40"/>
    </row>
    <row r="157" spans="1:8" ht="12.75">
      <c r="A157" s="34"/>
      <c r="B157" s="61">
        <v>1989</v>
      </c>
      <c r="C157" s="62" t="s">
        <v>55</v>
      </c>
      <c r="D157" s="29"/>
      <c r="E157" s="37"/>
      <c r="F157" s="1" t="s">
        <v>162</v>
      </c>
      <c r="G157" s="39">
        <v>37384.57</v>
      </c>
      <c r="H157" s="40">
        <f>G157+G158+G159</f>
        <v>40524.49</v>
      </c>
    </row>
    <row r="158" spans="1:8" ht="12.75">
      <c r="A158" s="56"/>
      <c r="B158" s="50"/>
      <c r="C158" s="59" t="s">
        <v>0</v>
      </c>
      <c r="D158" s="48"/>
      <c r="E158" s="49"/>
      <c r="F158" s="38" t="s">
        <v>163</v>
      </c>
      <c r="G158" s="39">
        <v>1806.92</v>
      </c>
      <c r="H158" s="40"/>
    </row>
    <row r="159" spans="1:8" ht="12.75">
      <c r="A159" s="56"/>
      <c r="B159" s="50"/>
      <c r="C159" s="59"/>
      <c r="D159" s="48"/>
      <c r="E159" s="49"/>
      <c r="F159" s="38" t="s">
        <v>244</v>
      </c>
      <c r="G159" s="39">
        <f>1222.94+110.06</f>
        <v>1333</v>
      </c>
      <c r="H159" s="40"/>
    </row>
    <row r="160" spans="1:8" ht="12.75">
      <c r="A160" s="56"/>
      <c r="B160" s="50"/>
      <c r="C160" s="59"/>
      <c r="D160" s="48"/>
      <c r="E160" s="49"/>
      <c r="F160" s="38"/>
      <c r="G160" s="39"/>
      <c r="H160" s="40"/>
    </row>
    <row r="161" spans="1:9" ht="12.75">
      <c r="A161" s="34"/>
      <c r="B161" s="61">
        <v>1991</v>
      </c>
      <c r="C161" s="62" t="s">
        <v>56</v>
      </c>
      <c r="D161" s="29"/>
      <c r="E161" s="37"/>
      <c r="F161" s="38" t="s">
        <v>166</v>
      </c>
      <c r="G161" s="39">
        <v>26924</v>
      </c>
      <c r="H161" s="40">
        <f>G161+G163+G162</f>
        <v>28588.76</v>
      </c>
      <c r="I161" s="8"/>
    </row>
    <row r="162" spans="1:8" ht="12.75">
      <c r="A162" s="56"/>
      <c r="B162" s="50"/>
      <c r="C162" s="59" t="s">
        <v>0</v>
      </c>
      <c r="D162" s="48"/>
      <c r="E162" s="49"/>
      <c r="F162" s="39" t="s">
        <v>208</v>
      </c>
      <c r="G162" s="39">
        <f>1527.3+137.46</f>
        <v>1664.76</v>
      </c>
      <c r="H162" s="63"/>
    </row>
    <row r="163" spans="1:8" ht="12.75">
      <c r="A163" s="56"/>
      <c r="B163" s="50"/>
      <c r="C163" s="59"/>
      <c r="D163" s="48"/>
      <c r="E163" s="49"/>
      <c r="F163" s="39"/>
      <c r="G163" s="39"/>
      <c r="H163" s="63"/>
    </row>
    <row r="164" spans="1:8" ht="12.75">
      <c r="A164" s="34"/>
      <c r="B164" s="61">
        <v>1990</v>
      </c>
      <c r="C164" s="62" t="s">
        <v>57</v>
      </c>
      <c r="D164" s="29"/>
      <c r="E164" s="37"/>
      <c r="F164" s="38" t="s">
        <v>164</v>
      </c>
      <c r="G164" s="39">
        <v>50614.35</v>
      </c>
      <c r="H164" s="40">
        <f>G164+G165+G166</f>
        <v>69222.24999999999</v>
      </c>
    </row>
    <row r="165" spans="1:8" ht="12.75">
      <c r="A165" s="34"/>
      <c r="B165" s="35"/>
      <c r="C165" s="64" t="s">
        <v>0</v>
      </c>
      <c r="D165" s="29"/>
      <c r="E165" s="37"/>
      <c r="F165" s="38" t="s">
        <v>165</v>
      </c>
      <c r="G165" s="39">
        <v>15203.86</v>
      </c>
      <c r="H165" s="40"/>
    </row>
    <row r="166" spans="1:8" ht="12.75">
      <c r="A166" s="34"/>
      <c r="B166" s="35"/>
      <c r="C166" s="64"/>
      <c r="D166" s="29"/>
      <c r="E166" s="37"/>
      <c r="F166" s="38" t="s">
        <v>229</v>
      </c>
      <c r="G166" s="39">
        <f>3122.97+281.07</f>
        <v>3404.04</v>
      </c>
      <c r="H166" s="40"/>
    </row>
    <row r="167" spans="1:8" ht="12.75">
      <c r="A167" s="34"/>
      <c r="B167" s="35"/>
      <c r="C167" s="64"/>
      <c r="D167" s="29"/>
      <c r="E167" s="37"/>
      <c r="F167" s="38"/>
      <c r="G167" s="39"/>
      <c r="H167" s="40"/>
    </row>
    <row r="168" spans="1:8" ht="12.75">
      <c r="A168" s="34"/>
      <c r="B168" s="35"/>
      <c r="C168" s="64"/>
      <c r="D168" s="29"/>
      <c r="E168" s="37"/>
      <c r="F168" s="38"/>
      <c r="G168" s="39"/>
      <c r="H168" s="40"/>
    </row>
    <row r="169" spans="1:8" ht="12.75">
      <c r="A169" s="34"/>
      <c r="B169" s="35"/>
      <c r="C169" s="64"/>
      <c r="D169" s="29"/>
      <c r="E169" s="37"/>
      <c r="F169" s="38"/>
      <c r="G169" s="39"/>
      <c r="H169" s="40"/>
    </row>
    <row r="170" spans="1:8" ht="12.75">
      <c r="A170" s="34"/>
      <c r="B170" s="35"/>
      <c r="C170" s="64"/>
      <c r="D170" s="29"/>
      <c r="E170" s="37"/>
      <c r="F170" s="38"/>
      <c r="G170" s="39"/>
      <c r="H170" s="40"/>
    </row>
    <row r="171" spans="1:9" ht="12.75">
      <c r="A171" s="34"/>
      <c r="B171" s="65">
        <v>1993</v>
      </c>
      <c r="C171" s="66" t="s">
        <v>58</v>
      </c>
      <c r="D171" s="67"/>
      <c r="E171" s="4"/>
      <c r="F171" s="38" t="s">
        <v>167</v>
      </c>
      <c r="G171" s="39">
        <v>152349.78</v>
      </c>
      <c r="H171" s="40">
        <f>G171+G172+G173+G174+G175+G177+G178+G176+G179+G180+G181+G182</f>
        <v>421309</v>
      </c>
      <c r="I171" s="8"/>
    </row>
    <row r="172" spans="1:8" ht="12.75">
      <c r="A172" s="34"/>
      <c r="B172" s="68"/>
      <c r="C172" s="69" t="s">
        <v>59</v>
      </c>
      <c r="D172" s="67"/>
      <c r="E172" s="4"/>
      <c r="F172" s="38" t="s">
        <v>168</v>
      </c>
      <c r="G172" s="39">
        <v>8293.6</v>
      </c>
      <c r="H172" s="40"/>
    </row>
    <row r="173" spans="1:8" ht="12.75">
      <c r="A173" s="34"/>
      <c r="B173" s="68"/>
      <c r="C173" s="69"/>
      <c r="D173" s="67"/>
      <c r="E173" s="4"/>
      <c r="F173" s="38" t="s">
        <v>169</v>
      </c>
      <c r="G173" s="39">
        <v>103026.03</v>
      </c>
      <c r="H173" s="40"/>
    </row>
    <row r="174" spans="1:8" ht="12.75">
      <c r="A174" s="34"/>
      <c r="B174" s="68"/>
      <c r="C174" s="69"/>
      <c r="D174" s="67"/>
      <c r="E174" s="4"/>
      <c r="F174" s="38" t="s">
        <v>170</v>
      </c>
      <c r="G174" s="39">
        <v>1806.92</v>
      </c>
      <c r="H174" s="40"/>
    </row>
    <row r="175" spans="1:8" ht="12.75">
      <c r="A175" s="34"/>
      <c r="B175" s="68"/>
      <c r="C175" s="69"/>
      <c r="D175" s="67"/>
      <c r="E175" s="4"/>
      <c r="F175" s="38" t="s">
        <v>171</v>
      </c>
      <c r="G175" s="39">
        <v>72088.74</v>
      </c>
      <c r="H175" s="40"/>
    </row>
    <row r="176" spans="1:8" ht="12.75">
      <c r="A176" s="34"/>
      <c r="B176" s="68"/>
      <c r="C176" s="69"/>
      <c r="D176" s="67"/>
      <c r="E176" s="4"/>
      <c r="F176" s="38" t="s">
        <v>172</v>
      </c>
      <c r="G176" s="39">
        <v>3943.62</v>
      </c>
      <c r="H176" s="40"/>
    </row>
    <row r="177" spans="1:8" ht="12.75">
      <c r="A177" s="34"/>
      <c r="B177" s="68"/>
      <c r="C177" s="69"/>
      <c r="D177" s="67"/>
      <c r="E177" s="4"/>
      <c r="F177" s="38" t="s">
        <v>173</v>
      </c>
      <c r="G177" s="39">
        <v>60491.33</v>
      </c>
      <c r="H177" s="40"/>
    </row>
    <row r="178" spans="1:8" ht="12.75">
      <c r="A178" s="34"/>
      <c r="B178" s="68"/>
      <c r="C178" s="69"/>
      <c r="D178" s="67"/>
      <c r="E178" s="4"/>
      <c r="F178" s="38" t="s">
        <v>174</v>
      </c>
      <c r="G178" s="39">
        <v>3779.16</v>
      </c>
      <c r="H178" s="40"/>
    </row>
    <row r="179" spans="1:8" ht="12.75">
      <c r="A179" s="34"/>
      <c r="B179" s="68"/>
      <c r="C179" s="69"/>
      <c r="D179" s="67"/>
      <c r="E179" s="4"/>
      <c r="F179" s="38" t="s">
        <v>245</v>
      </c>
      <c r="G179" s="39">
        <f>6892.37+620.31</f>
        <v>7512.68</v>
      </c>
      <c r="H179" s="40"/>
    </row>
    <row r="180" spans="1:8" ht="12.75">
      <c r="A180" s="34"/>
      <c r="B180" s="68"/>
      <c r="C180" s="69"/>
      <c r="D180" s="67"/>
      <c r="E180" s="4"/>
      <c r="F180" s="38" t="s">
        <v>246</v>
      </c>
      <c r="G180" s="39">
        <f>2752.52+247.73</f>
        <v>3000.25</v>
      </c>
      <c r="H180" s="40"/>
    </row>
    <row r="181" spans="1:8" ht="12.75">
      <c r="A181" s="34"/>
      <c r="B181" s="68"/>
      <c r="C181" s="69"/>
      <c r="D181" s="67"/>
      <c r="E181" s="4"/>
      <c r="F181" s="38" t="s">
        <v>247</v>
      </c>
      <c r="G181" s="39">
        <f>1550.96+139.59</f>
        <v>1690.55</v>
      </c>
      <c r="H181" s="40"/>
    </row>
    <row r="182" spans="1:8" ht="12.75">
      <c r="A182" s="34"/>
      <c r="B182" s="68"/>
      <c r="C182" s="69"/>
      <c r="D182" s="67"/>
      <c r="E182" s="4"/>
      <c r="F182" s="38" t="s">
        <v>248</v>
      </c>
      <c r="G182" s="39">
        <f>3051.69+274.65</f>
        <v>3326.34</v>
      </c>
      <c r="H182" s="40"/>
    </row>
    <row r="183" spans="1:8" ht="12.75">
      <c r="A183" s="34"/>
      <c r="B183" s="68"/>
      <c r="C183" s="69"/>
      <c r="D183" s="67"/>
      <c r="E183" s="4"/>
      <c r="F183" s="38"/>
      <c r="G183" s="39"/>
      <c r="H183" s="40"/>
    </row>
    <row r="184" spans="1:8" ht="12.75">
      <c r="A184" s="34"/>
      <c r="B184" s="68">
        <v>1994</v>
      </c>
      <c r="C184" s="66" t="s">
        <v>60</v>
      </c>
      <c r="D184" s="67"/>
      <c r="E184" s="70"/>
      <c r="F184" s="38" t="s">
        <v>175</v>
      </c>
      <c r="G184" s="39">
        <v>21379.44</v>
      </c>
      <c r="H184" s="40">
        <f>G184+G185+G186+G187+G188+G189</f>
        <v>345387.54000000004</v>
      </c>
    </row>
    <row r="185" spans="1:8" ht="12.75">
      <c r="A185" s="34"/>
      <c r="B185" s="68"/>
      <c r="C185" s="66" t="s">
        <v>61</v>
      </c>
      <c r="D185" s="67"/>
      <c r="E185" s="4"/>
      <c r="F185" s="38" t="s">
        <v>176</v>
      </c>
      <c r="G185" s="39">
        <v>262823.77</v>
      </c>
      <c r="H185" s="40"/>
    </row>
    <row r="186" spans="1:8" ht="12.75">
      <c r="A186" s="34"/>
      <c r="B186" s="68"/>
      <c r="C186" s="66"/>
      <c r="D186" s="67"/>
      <c r="E186" s="4"/>
      <c r="F186" s="38" t="s">
        <v>177</v>
      </c>
      <c r="G186" s="39">
        <v>28818</v>
      </c>
      <c r="H186" s="40"/>
    </row>
    <row r="187" spans="1:8" ht="12.75">
      <c r="A187" s="56"/>
      <c r="B187" s="68"/>
      <c r="C187" s="66"/>
      <c r="D187" s="67"/>
      <c r="E187" s="4"/>
      <c r="F187" s="38" t="s">
        <v>178</v>
      </c>
      <c r="G187" s="39">
        <v>29577.15</v>
      </c>
      <c r="H187" s="40"/>
    </row>
    <row r="188" spans="1:8" ht="12.75">
      <c r="A188" s="56"/>
      <c r="B188" s="68"/>
      <c r="C188" s="66"/>
      <c r="D188" s="67"/>
      <c r="E188" s="4"/>
      <c r="F188" s="38" t="s">
        <v>249</v>
      </c>
      <c r="G188" s="39">
        <f>719.61+64.76</f>
        <v>784.37</v>
      </c>
      <c r="H188" s="40"/>
    </row>
    <row r="189" spans="1:8" ht="12.75">
      <c r="A189" s="56"/>
      <c r="B189" s="68"/>
      <c r="C189" s="66"/>
      <c r="D189" s="67"/>
      <c r="E189" s="4"/>
      <c r="F189" s="38" t="s">
        <v>250</v>
      </c>
      <c r="G189" s="39">
        <f>1839.28+165.53</f>
        <v>2004.81</v>
      </c>
      <c r="H189" s="40"/>
    </row>
    <row r="190" spans="1:8" ht="12.75">
      <c r="A190" s="56"/>
      <c r="B190" s="68"/>
      <c r="C190" s="66"/>
      <c r="D190" s="67"/>
      <c r="E190" s="4"/>
      <c r="F190" s="38"/>
      <c r="G190" s="39"/>
      <c r="H190" s="40"/>
    </row>
    <row r="191" spans="1:8" ht="12.75">
      <c r="A191" s="56"/>
      <c r="B191" s="35">
        <v>1995</v>
      </c>
      <c r="C191" s="62" t="s">
        <v>62</v>
      </c>
      <c r="D191" s="29"/>
      <c r="E191" s="37"/>
      <c r="F191" s="44" t="s">
        <v>179</v>
      </c>
      <c r="G191" s="39">
        <v>51454.59</v>
      </c>
      <c r="H191" s="40">
        <f>G191+G192</f>
        <v>54153.17999999999</v>
      </c>
    </row>
    <row r="192" spans="1:8" ht="12.75">
      <c r="A192" s="34"/>
      <c r="B192" s="35"/>
      <c r="C192" s="62"/>
      <c r="D192" s="29"/>
      <c r="E192" s="37"/>
      <c r="F192" s="38" t="s">
        <v>251</v>
      </c>
      <c r="G192" s="39">
        <f>2475.77+222.82</f>
        <v>2698.59</v>
      </c>
      <c r="H192" s="40"/>
    </row>
    <row r="193" spans="1:8" ht="12.75">
      <c r="A193" s="34"/>
      <c r="B193" s="35"/>
      <c r="C193" s="62"/>
      <c r="D193" s="29"/>
      <c r="E193" s="37"/>
      <c r="F193" s="38"/>
      <c r="G193" s="39"/>
      <c r="H193" s="40"/>
    </row>
    <row r="194" spans="1:8" ht="12.75">
      <c r="A194" s="34"/>
      <c r="B194" s="68">
        <v>1996</v>
      </c>
      <c r="C194" s="66" t="s">
        <v>63</v>
      </c>
      <c r="D194" s="67"/>
      <c r="E194" s="4"/>
      <c r="F194" s="38" t="s">
        <v>253</v>
      </c>
      <c r="G194" s="39">
        <f>413.33+37.2</f>
        <v>450.53</v>
      </c>
      <c r="H194" s="40">
        <f>G195+G196+G197+G194</f>
        <v>450.53</v>
      </c>
    </row>
    <row r="195" spans="1:8" ht="12.75">
      <c r="A195" s="34"/>
      <c r="B195" s="68"/>
      <c r="C195" s="66" t="s">
        <v>0</v>
      </c>
      <c r="D195" s="67"/>
      <c r="E195" s="4"/>
      <c r="F195" s="38"/>
      <c r="G195" s="39"/>
      <c r="H195" s="40"/>
    </row>
    <row r="196" spans="1:8" ht="12.75">
      <c r="A196" s="34"/>
      <c r="B196" s="68"/>
      <c r="C196" s="66"/>
      <c r="D196" s="67"/>
      <c r="E196" s="4"/>
      <c r="F196" s="38"/>
      <c r="G196" s="39"/>
      <c r="H196" s="40"/>
    </row>
    <row r="197" spans="1:8" ht="12.75">
      <c r="A197" s="34"/>
      <c r="B197" s="68"/>
      <c r="C197" s="66"/>
      <c r="D197" s="67"/>
      <c r="E197" s="4"/>
      <c r="F197" s="38"/>
      <c r="G197" s="39"/>
      <c r="H197" s="40"/>
    </row>
    <row r="198" spans="1:8" ht="12.75">
      <c r="A198" s="34"/>
      <c r="B198" s="68"/>
      <c r="C198" s="66"/>
      <c r="D198" s="67"/>
      <c r="E198" s="4"/>
      <c r="H198" s="40"/>
    </row>
    <row r="199" spans="1:8" ht="12.75">
      <c r="A199" s="34"/>
      <c r="B199" s="35">
        <v>1997</v>
      </c>
      <c r="C199" s="62" t="s">
        <v>64</v>
      </c>
      <c r="D199" s="29"/>
      <c r="E199" s="37"/>
      <c r="F199" s="38" t="s">
        <v>183</v>
      </c>
      <c r="G199" s="39">
        <v>18559.66</v>
      </c>
      <c r="H199" s="40">
        <f>G199+G200+G201</f>
        <v>19791.58</v>
      </c>
    </row>
    <row r="200" spans="1:8" ht="12.75">
      <c r="A200" s="34"/>
      <c r="B200" s="35"/>
      <c r="C200" s="62" t="s">
        <v>0</v>
      </c>
      <c r="D200" s="29"/>
      <c r="E200" s="37"/>
      <c r="F200" s="38" t="s">
        <v>254</v>
      </c>
      <c r="G200" s="39">
        <f>1130.2+101.72</f>
        <v>1231.92</v>
      </c>
      <c r="H200" s="40"/>
    </row>
    <row r="201" spans="1:8" ht="12.75">
      <c r="A201" s="34"/>
      <c r="B201" s="35"/>
      <c r="C201" s="62"/>
      <c r="D201" s="29"/>
      <c r="E201" s="37"/>
      <c r="F201" s="38"/>
      <c r="G201" s="39"/>
      <c r="H201" s="40"/>
    </row>
    <row r="202" spans="1:8" ht="12.75">
      <c r="A202" s="34"/>
      <c r="B202" s="35">
        <v>1998</v>
      </c>
      <c r="C202" s="62" t="s">
        <v>65</v>
      </c>
      <c r="D202" s="29"/>
      <c r="E202" s="37"/>
      <c r="F202" s="38" t="s">
        <v>184</v>
      </c>
      <c r="G202" s="39">
        <v>19230.01</v>
      </c>
      <c r="H202" s="40">
        <f>G202+G203</f>
        <v>20920.21</v>
      </c>
    </row>
    <row r="203" spans="1:8" ht="12.75">
      <c r="A203" s="34"/>
      <c r="B203" s="35"/>
      <c r="C203" s="62" t="s">
        <v>38</v>
      </c>
      <c r="D203" s="29"/>
      <c r="E203" s="37"/>
      <c r="F203" s="38" t="s">
        <v>255</v>
      </c>
      <c r="G203" s="39">
        <f>1550.64+139.56</f>
        <v>1690.2</v>
      </c>
      <c r="H203" s="40"/>
    </row>
    <row r="204" spans="1:8" ht="12.75">
      <c r="A204" s="34"/>
      <c r="B204" s="35"/>
      <c r="C204" s="62"/>
      <c r="D204" s="29"/>
      <c r="E204" s="37"/>
      <c r="F204" s="38"/>
      <c r="G204" s="39"/>
      <c r="H204" s="40"/>
    </row>
    <row r="205" spans="1:8" ht="12.75">
      <c r="A205" s="34"/>
      <c r="B205" s="35">
        <v>2000</v>
      </c>
      <c r="C205" s="62" t="s">
        <v>66</v>
      </c>
      <c r="D205" s="29"/>
      <c r="E205" s="37"/>
      <c r="F205" s="38" t="s">
        <v>135</v>
      </c>
      <c r="G205" s="39">
        <v>44918.04</v>
      </c>
      <c r="H205" s="40">
        <f>G205+G206+G207+G208</f>
        <v>58526.850000000006</v>
      </c>
    </row>
    <row r="206" spans="1:8" ht="12.75">
      <c r="A206" s="34"/>
      <c r="B206" s="35"/>
      <c r="C206" s="62" t="s">
        <v>67</v>
      </c>
      <c r="D206" s="29"/>
      <c r="E206" s="37"/>
      <c r="F206" s="38" t="s">
        <v>185</v>
      </c>
      <c r="G206" s="39">
        <v>10623.33</v>
      </c>
      <c r="H206" s="40"/>
    </row>
    <row r="207" spans="1:8" ht="12.75">
      <c r="A207" s="34"/>
      <c r="B207" s="35"/>
      <c r="C207" s="62"/>
      <c r="D207" s="29"/>
      <c r="E207" s="37"/>
      <c r="F207" s="38" t="s">
        <v>226</v>
      </c>
      <c r="G207" s="39">
        <f>2302.86+207.26</f>
        <v>2510.12</v>
      </c>
      <c r="H207" s="40"/>
    </row>
    <row r="208" spans="1:8" ht="12.75">
      <c r="A208" s="34"/>
      <c r="B208" s="35"/>
      <c r="C208" s="62"/>
      <c r="D208" s="29"/>
      <c r="E208" s="37"/>
      <c r="F208" s="38" t="s">
        <v>256</v>
      </c>
      <c r="G208" s="39">
        <f>436.11+39.25</f>
        <v>475.36</v>
      </c>
      <c r="H208" s="40"/>
    </row>
    <row r="209" spans="1:8" ht="12.75">
      <c r="A209" s="34"/>
      <c r="B209" s="35"/>
      <c r="C209" s="62"/>
      <c r="D209" s="29"/>
      <c r="E209" s="37"/>
      <c r="F209" s="38"/>
      <c r="G209" s="39"/>
      <c r="H209" s="40"/>
    </row>
    <row r="210" spans="1:8" ht="12.75">
      <c r="A210" s="34"/>
      <c r="B210" s="35">
        <v>2001</v>
      </c>
      <c r="C210" s="62" t="s">
        <v>68</v>
      </c>
      <c r="D210" s="29"/>
      <c r="E210" s="37"/>
      <c r="F210" s="1" t="s">
        <v>143</v>
      </c>
      <c r="G210" s="39">
        <v>13709.82</v>
      </c>
      <c r="H210" s="40">
        <f>G210+G211+G213+G212</f>
        <v>47119.420000000006</v>
      </c>
    </row>
    <row r="211" spans="1:9" ht="12.75">
      <c r="A211" s="34"/>
      <c r="B211" s="35"/>
      <c r="C211" s="62" t="s">
        <v>69</v>
      </c>
      <c r="D211" s="29"/>
      <c r="E211" s="37"/>
      <c r="F211" s="1" t="s">
        <v>186</v>
      </c>
      <c r="G211" s="39">
        <v>30229.84</v>
      </c>
      <c r="H211" s="40"/>
      <c r="I211" s="8"/>
    </row>
    <row r="212" spans="1:9" ht="12.75">
      <c r="A212" s="34"/>
      <c r="B212" s="50"/>
      <c r="C212" s="71"/>
      <c r="D212" s="48"/>
      <c r="E212" s="49"/>
      <c r="F212" s="2" t="s">
        <v>145</v>
      </c>
      <c r="G212" s="72">
        <f>1042.38+93.81</f>
        <v>1136.19</v>
      </c>
      <c r="H212" s="63"/>
      <c r="I212" s="8"/>
    </row>
    <row r="213" spans="1:8" ht="12.75">
      <c r="A213" s="34"/>
      <c r="B213" s="50"/>
      <c r="C213" s="71"/>
      <c r="D213" s="48"/>
      <c r="E213" s="49"/>
      <c r="F213" s="2" t="s">
        <v>257</v>
      </c>
      <c r="G213" s="72">
        <f>1874.83+168.74</f>
        <v>2043.57</v>
      </c>
      <c r="H213" s="63"/>
    </row>
    <row r="214" spans="1:8" ht="12.75">
      <c r="A214" s="34"/>
      <c r="B214" s="50"/>
      <c r="C214" s="71"/>
      <c r="D214" s="48"/>
      <c r="E214" s="49"/>
      <c r="F214" s="2"/>
      <c r="G214" s="72"/>
      <c r="H214" s="63"/>
    </row>
    <row r="215" spans="1:9" ht="12.75">
      <c r="A215" s="34"/>
      <c r="B215" s="50">
        <v>2002</v>
      </c>
      <c r="C215" s="71" t="s">
        <v>70</v>
      </c>
      <c r="D215" s="48"/>
      <c r="E215" s="49"/>
      <c r="F215" s="73" t="s">
        <v>187</v>
      </c>
      <c r="G215" s="72">
        <v>76541.64</v>
      </c>
      <c r="H215" s="63">
        <f>G215+G216+G217+G218+G219+G220</f>
        <v>360571.59</v>
      </c>
      <c r="I215" s="8"/>
    </row>
    <row r="216" spans="1:9" ht="12.75">
      <c r="A216" s="34"/>
      <c r="B216" s="50"/>
      <c r="C216" s="71" t="s">
        <v>61</v>
      </c>
      <c r="D216" s="48"/>
      <c r="E216" s="49"/>
      <c r="F216" s="73" t="s">
        <v>188</v>
      </c>
      <c r="G216" s="72">
        <v>138042.07</v>
      </c>
      <c r="H216" s="63"/>
      <c r="I216" s="8"/>
    </row>
    <row r="217" spans="1:9" ht="12.75">
      <c r="A217" s="34"/>
      <c r="B217" s="50"/>
      <c r="C217" s="71"/>
      <c r="D217" s="48"/>
      <c r="E217" s="49"/>
      <c r="F217" s="73" t="s">
        <v>189</v>
      </c>
      <c r="G217" s="72">
        <v>46827.34</v>
      </c>
      <c r="H217" s="63"/>
      <c r="I217" s="8"/>
    </row>
    <row r="218" spans="1:9" ht="12.75">
      <c r="A218" s="34"/>
      <c r="B218" s="50"/>
      <c r="C218" s="71"/>
      <c r="D218" s="48"/>
      <c r="E218" s="49"/>
      <c r="F218" s="73" t="s">
        <v>190</v>
      </c>
      <c r="G218" s="72">
        <v>86657.41</v>
      </c>
      <c r="H218" s="63"/>
      <c r="I218" s="8"/>
    </row>
    <row r="219" spans="1:9" ht="12.75">
      <c r="A219" s="34"/>
      <c r="B219" s="50"/>
      <c r="C219" s="71"/>
      <c r="D219" s="48"/>
      <c r="E219" s="49"/>
      <c r="F219" s="73" t="s">
        <v>258</v>
      </c>
      <c r="G219" s="72">
        <f>7680.69+691.26</f>
        <v>8371.949999999999</v>
      </c>
      <c r="H219" s="63"/>
      <c r="I219" s="8"/>
    </row>
    <row r="220" spans="1:9" ht="12.75">
      <c r="A220" s="34"/>
      <c r="B220" s="50"/>
      <c r="C220" s="71"/>
      <c r="D220" s="48"/>
      <c r="E220" s="49"/>
      <c r="F220" s="73" t="s">
        <v>259</v>
      </c>
      <c r="G220" s="72">
        <f>3790.07+341.11</f>
        <v>4131.18</v>
      </c>
      <c r="H220" s="63"/>
      <c r="I220" s="8"/>
    </row>
    <row r="221" spans="1:8" ht="12.75">
      <c r="A221" s="34"/>
      <c r="B221" s="50"/>
      <c r="C221" s="71"/>
      <c r="D221" s="48"/>
      <c r="E221" s="49"/>
      <c r="F221" s="73"/>
      <c r="G221" s="72"/>
      <c r="H221" s="63"/>
    </row>
    <row r="222" spans="1:8" ht="12.75">
      <c r="A222" s="34"/>
      <c r="B222" s="50"/>
      <c r="C222" s="71"/>
      <c r="D222" s="48"/>
      <c r="E222" s="49"/>
      <c r="F222" s="73"/>
      <c r="G222" s="72"/>
      <c r="H222" s="63"/>
    </row>
    <row r="223" spans="1:8" ht="12.75">
      <c r="A223" s="34"/>
      <c r="B223" s="50">
        <v>2003</v>
      </c>
      <c r="C223" s="71" t="s">
        <v>71</v>
      </c>
      <c r="D223" s="48"/>
      <c r="E223" s="49"/>
      <c r="F223" s="73" t="s">
        <v>191</v>
      </c>
      <c r="G223" s="72">
        <v>708.39</v>
      </c>
      <c r="H223" s="63">
        <f>G223+G224+G225+G226</f>
        <v>27885.160000000003</v>
      </c>
    </row>
    <row r="224" spans="1:8" ht="12.75">
      <c r="A224" s="34"/>
      <c r="B224" s="50"/>
      <c r="C224" s="71" t="s">
        <v>72</v>
      </c>
      <c r="D224" s="48"/>
      <c r="E224" s="49"/>
      <c r="F224" s="73" t="s">
        <v>192</v>
      </c>
      <c r="G224" s="72">
        <v>24199.99</v>
      </c>
      <c r="H224" s="63"/>
    </row>
    <row r="225" spans="1:8" ht="12.75">
      <c r="A225" s="34"/>
      <c r="B225" s="50"/>
      <c r="C225" s="71"/>
      <c r="D225" s="48"/>
      <c r="E225" s="49"/>
      <c r="F225" s="73" t="s">
        <v>126</v>
      </c>
      <c r="G225" s="72">
        <f>26.91+2.42</f>
        <v>29.33</v>
      </c>
      <c r="H225" s="63"/>
    </row>
    <row r="226" spans="1:8" ht="12.75">
      <c r="A226" s="34"/>
      <c r="B226" s="50"/>
      <c r="C226" s="71"/>
      <c r="D226" s="48"/>
      <c r="E226" s="49"/>
      <c r="F226" s="73" t="s">
        <v>260</v>
      </c>
      <c r="G226" s="72">
        <f>2704.08+243.37</f>
        <v>2947.45</v>
      </c>
      <c r="H226" s="63"/>
    </row>
    <row r="227" spans="1:8" ht="12.75">
      <c r="A227" s="34"/>
      <c r="B227" s="50"/>
      <c r="C227" s="71"/>
      <c r="D227" s="48"/>
      <c r="E227" s="49"/>
      <c r="F227" s="73"/>
      <c r="G227" s="72"/>
      <c r="H227" s="63"/>
    </row>
    <row r="228" spans="1:8" ht="12.75">
      <c r="A228" s="34"/>
      <c r="B228" s="50">
        <v>2004</v>
      </c>
      <c r="C228" s="71" t="s">
        <v>73</v>
      </c>
      <c r="D228" s="48"/>
      <c r="E228" s="49"/>
      <c r="F228" s="38" t="s">
        <v>193</v>
      </c>
      <c r="G228" s="39">
        <v>31435.49</v>
      </c>
      <c r="H228" s="63">
        <f>G228+G229</f>
        <v>32638.91</v>
      </c>
    </row>
    <row r="229" spans="1:8" ht="12.75">
      <c r="A229" s="34"/>
      <c r="B229" s="50"/>
      <c r="C229" s="71" t="s">
        <v>74</v>
      </c>
      <c r="D229" s="48"/>
      <c r="E229" s="49"/>
      <c r="F229" s="1" t="s">
        <v>261</v>
      </c>
      <c r="G229" s="39">
        <f>1104.06+99.36</f>
        <v>1203.4199999999998</v>
      </c>
      <c r="H229" s="63"/>
    </row>
    <row r="230" spans="1:8" ht="12.75">
      <c r="A230" s="34"/>
      <c r="B230" s="50"/>
      <c r="C230" s="71"/>
      <c r="D230" s="48"/>
      <c r="E230" s="49"/>
      <c r="F230" s="2"/>
      <c r="G230" s="72"/>
      <c r="H230" s="63"/>
    </row>
    <row r="231" spans="1:8" ht="12.75">
      <c r="A231" s="34"/>
      <c r="B231" s="50"/>
      <c r="C231" s="71"/>
      <c r="D231" s="48"/>
      <c r="E231" s="49"/>
      <c r="F231" s="2"/>
      <c r="G231" s="72"/>
      <c r="H231" s="63"/>
    </row>
    <row r="232" spans="1:8" ht="12.75">
      <c r="A232" s="34"/>
      <c r="B232" s="50">
        <v>2005</v>
      </c>
      <c r="C232" s="71" t="s">
        <v>75</v>
      </c>
      <c r="D232" s="48"/>
      <c r="E232" s="49"/>
      <c r="F232" s="73" t="s">
        <v>194</v>
      </c>
      <c r="G232" s="72">
        <v>58406.25</v>
      </c>
      <c r="H232" s="63">
        <f>G232+G233+G234+G235++G236+G237+G238</f>
        <v>88633.06</v>
      </c>
    </row>
    <row r="233" spans="1:8" ht="12.75">
      <c r="A233" s="34"/>
      <c r="B233" s="50"/>
      <c r="C233" s="71" t="s">
        <v>0</v>
      </c>
      <c r="D233" s="48"/>
      <c r="E233" s="49"/>
      <c r="F233" s="73" t="s">
        <v>195</v>
      </c>
      <c r="G233" s="72">
        <v>3943.62</v>
      </c>
      <c r="H233" s="63"/>
    </row>
    <row r="234" spans="1:8" ht="12.75">
      <c r="A234" s="34"/>
      <c r="B234" s="50"/>
      <c r="C234" s="71"/>
      <c r="D234" s="48"/>
      <c r="E234" s="49"/>
      <c r="F234" s="73" t="s">
        <v>196</v>
      </c>
      <c r="G234" s="72">
        <v>16965.85</v>
      </c>
      <c r="H234" s="63"/>
    </row>
    <row r="235" spans="1:8" ht="12.75">
      <c r="A235" s="34"/>
      <c r="B235" s="50"/>
      <c r="C235" s="71"/>
      <c r="D235" s="48"/>
      <c r="E235" s="49"/>
      <c r="F235" s="73" t="s">
        <v>197</v>
      </c>
      <c r="G235" s="72">
        <v>3280.97</v>
      </c>
      <c r="H235" s="63"/>
    </row>
    <row r="236" spans="1:8" ht="12.75">
      <c r="A236" s="34"/>
      <c r="B236" s="50"/>
      <c r="C236" s="71"/>
      <c r="D236" s="48"/>
      <c r="E236" s="49"/>
      <c r="F236" s="73" t="s">
        <v>154</v>
      </c>
      <c r="G236" s="72">
        <f>3138.17+282.44</f>
        <v>3420.61</v>
      </c>
      <c r="H236" s="63"/>
    </row>
    <row r="237" spans="1:8" ht="12.75">
      <c r="A237" s="34"/>
      <c r="B237" s="50"/>
      <c r="C237" s="71"/>
      <c r="D237" s="48"/>
      <c r="E237" s="49"/>
      <c r="F237" s="73" t="s">
        <v>262</v>
      </c>
      <c r="G237" s="72">
        <f>2219.7+199.77</f>
        <v>2419.47</v>
      </c>
      <c r="H237" s="63"/>
    </row>
    <row r="238" spans="1:8" ht="12.75">
      <c r="A238" s="34"/>
      <c r="B238" s="50"/>
      <c r="C238" s="71"/>
      <c r="D238" s="48"/>
      <c r="E238" s="49"/>
      <c r="F238" s="73" t="s">
        <v>263</v>
      </c>
      <c r="G238" s="72">
        <f>180.08+16.21</f>
        <v>196.29000000000002</v>
      </c>
      <c r="H238" s="63"/>
    </row>
    <row r="239" spans="1:8" ht="12.75">
      <c r="A239" s="34"/>
      <c r="B239" s="50"/>
      <c r="C239" s="71"/>
      <c r="D239" s="48"/>
      <c r="E239" s="49"/>
      <c r="F239" s="73"/>
      <c r="G239" s="72"/>
      <c r="H239" s="63"/>
    </row>
    <row r="240" spans="1:8" ht="12.75">
      <c r="A240" s="34"/>
      <c r="B240" s="74">
        <v>3200</v>
      </c>
      <c r="C240" s="75" t="s">
        <v>76</v>
      </c>
      <c r="D240" s="76"/>
      <c r="E240" s="6"/>
      <c r="F240" s="73" t="s">
        <v>198</v>
      </c>
      <c r="G240" s="72">
        <v>47271.38</v>
      </c>
      <c r="H240" s="63">
        <f>G240+G241+G242</f>
        <v>53850.799999999996</v>
      </c>
    </row>
    <row r="241" spans="1:8" ht="12.75">
      <c r="A241" s="34"/>
      <c r="B241" s="74"/>
      <c r="C241" s="75" t="s">
        <v>0</v>
      </c>
      <c r="D241" s="76"/>
      <c r="E241" s="6"/>
      <c r="F241" s="73" t="s">
        <v>264</v>
      </c>
      <c r="G241" s="72">
        <f>6036.17+543.25</f>
        <v>6579.42</v>
      </c>
      <c r="H241" s="63"/>
    </row>
    <row r="242" spans="1:8" ht="12.75">
      <c r="A242" s="34"/>
      <c r="B242" s="74"/>
      <c r="C242" s="75"/>
      <c r="D242" s="76"/>
      <c r="E242" s="6"/>
      <c r="F242" s="73"/>
      <c r="G242" s="72"/>
      <c r="H242" s="63"/>
    </row>
    <row r="243" spans="1:8" ht="12.75">
      <c r="A243" s="34"/>
      <c r="B243" s="50">
        <v>3300</v>
      </c>
      <c r="C243" s="71" t="s">
        <v>77</v>
      </c>
      <c r="D243" s="77"/>
      <c r="E243" s="49"/>
      <c r="F243" s="73" t="s">
        <v>199</v>
      </c>
      <c r="G243" s="72">
        <v>128493.75</v>
      </c>
      <c r="H243" s="63">
        <f>G243+G244+G245</f>
        <v>140927.63</v>
      </c>
    </row>
    <row r="244" spans="1:8" ht="12.75">
      <c r="A244" s="34"/>
      <c r="B244" s="50"/>
      <c r="C244" s="71" t="s">
        <v>78</v>
      </c>
      <c r="D244" s="1"/>
      <c r="E244" s="49"/>
      <c r="F244" s="73" t="s">
        <v>200</v>
      </c>
      <c r="G244" s="72">
        <v>3943.62</v>
      </c>
      <c r="H244" s="63"/>
    </row>
    <row r="245" spans="1:8" ht="12.75">
      <c r="A245" s="34"/>
      <c r="B245" s="50"/>
      <c r="C245" s="71"/>
      <c r="D245" s="1"/>
      <c r="E245" s="49"/>
      <c r="F245" s="73" t="s">
        <v>265</v>
      </c>
      <c r="G245" s="72">
        <f>7789.23+701.03</f>
        <v>8490.26</v>
      </c>
      <c r="H245" s="63"/>
    </row>
    <row r="246" spans="1:8" ht="12.75">
      <c r="A246" s="34"/>
      <c r="B246" s="50"/>
      <c r="C246" s="71"/>
      <c r="D246" s="1"/>
      <c r="E246" s="49"/>
      <c r="F246" s="73"/>
      <c r="G246" s="72"/>
      <c r="H246" s="63"/>
    </row>
    <row r="247" spans="1:9" ht="12.75">
      <c r="A247" s="34"/>
      <c r="B247" s="50">
        <v>3682</v>
      </c>
      <c r="C247" s="71" t="s">
        <v>79</v>
      </c>
      <c r="D247" s="77"/>
      <c r="E247" s="49"/>
      <c r="F247" s="73" t="s">
        <v>201</v>
      </c>
      <c r="G247" s="72">
        <v>2285.62</v>
      </c>
      <c r="H247" s="63">
        <f>G247+G248</f>
        <v>3061.51</v>
      </c>
      <c r="I247" s="8"/>
    </row>
    <row r="248" spans="1:8" ht="12.75">
      <c r="A248" s="34"/>
      <c r="B248" s="50"/>
      <c r="C248" s="71" t="s">
        <v>0</v>
      </c>
      <c r="D248" s="1"/>
      <c r="E248" s="49"/>
      <c r="F248" s="73" t="s">
        <v>266</v>
      </c>
      <c r="G248" s="72">
        <f>711.83+64.06</f>
        <v>775.8900000000001</v>
      </c>
      <c r="H248" s="63"/>
    </row>
    <row r="249" spans="1:8" ht="12.75">
      <c r="A249" s="56"/>
      <c r="B249" s="50"/>
      <c r="C249" s="71"/>
      <c r="D249" s="1"/>
      <c r="E249" s="49"/>
      <c r="F249" s="73"/>
      <c r="G249" s="72"/>
      <c r="H249" s="63"/>
    </row>
    <row r="250" spans="1:8" ht="12.75">
      <c r="A250" s="56"/>
      <c r="B250" s="50">
        <v>3137</v>
      </c>
      <c r="C250" s="78" t="s">
        <v>80</v>
      </c>
      <c r="D250" s="79"/>
      <c r="E250" s="49"/>
      <c r="F250" s="73"/>
      <c r="G250" s="72"/>
      <c r="H250" s="63">
        <f>G250+G251+G252+G253</f>
        <v>0</v>
      </c>
    </row>
    <row r="251" spans="1:8" ht="12.75">
      <c r="A251" s="56"/>
      <c r="B251" s="50"/>
      <c r="C251" s="78" t="s">
        <v>0</v>
      </c>
      <c r="D251" s="1"/>
      <c r="E251" s="49"/>
      <c r="F251" s="73"/>
      <c r="G251" s="72"/>
      <c r="H251" s="63"/>
    </row>
    <row r="252" spans="1:8" ht="12.75">
      <c r="A252" s="56"/>
      <c r="B252" s="50"/>
      <c r="C252" s="78"/>
      <c r="D252" s="1"/>
      <c r="E252" s="49"/>
      <c r="F252" s="73"/>
      <c r="G252" s="72"/>
      <c r="H252" s="63"/>
    </row>
    <row r="253" spans="1:8" ht="12.75">
      <c r="A253" s="56"/>
      <c r="B253" s="50"/>
      <c r="C253" s="78"/>
      <c r="D253" s="1"/>
      <c r="E253" s="49"/>
      <c r="F253" s="73"/>
      <c r="G253" s="72"/>
      <c r="H253" s="63"/>
    </row>
    <row r="254" spans="1:8" ht="12.75">
      <c r="A254" s="56"/>
      <c r="B254" s="50">
        <v>1619</v>
      </c>
      <c r="C254" s="78" t="s">
        <v>81</v>
      </c>
      <c r="D254" s="1"/>
      <c r="E254" s="49"/>
      <c r="F254" s="73" t="s">
        <v>204</v>
      </c>
      <c r="G254" s="72">
        <v>70181.66</v>
      </c>
      <c r="H254" s="63">
        <f>G254+G255+G256</f>
        <v>83667.33</v>
      </c>
    </row>
    <row r="255" spans="1:8" ht="12.75">
      <c r="A255" s="56"/>
      <c r="B255" s="50"/>
      <c r="C255" s="78" t="s">
        <v>82</v>
      </c>
      <c r="D255" s="1"/>
      <c r="E255" s="49"/>
      <c r="F255" s="73" t="s">
        <v>205</v>
      </c>
      <c r="G255" s="72">
        <v>9694.16</v>
      </c>
      <c r="H255" s="63"/>
    </row>
    <row r="256" spans="1:8" ht="12.75">
      <c r="A256" s="56"/>
      <c r="B256" s="50"/>
      <c r="C256" s="78"/>
      <c r="D256" s="1"/>
      <c r="E256" s="49"/>
      <c r="F256" s="73" t="s">
        <v>268</v>
      </c>
      <c r="G256" s="72">
        <v>3791.51</v>
      </c>
      <c r="H256" s="63"/>
    </row>
    <row r="257" spans="1:8" ht="12.75">
      <c r="A257" s="56"/>
      <c r="B257" s="50"/>
      <c r="C257" s="78"/>
      <c r="D257" s="1"/>
      <c r="E257" s="49"/>
      <c r="F257" s="73"/>
      <c r="G257" s="72"/>
      <c r="H257" s="63"/>
    </row>
    <row r="258" spans="1:8" ht="12.75">
      <c r="A258" s="56"/>
      <c r="B258" s="50">
        <v>1620</v>
      </c>
      <c r="C258" s="78" t="s">
        <v>83</v>
      </c>
      <c r="D258" s="1"/>
      <c r="E258" s="49"/>
      <c r="F258" s="1" t="s">
        <v>206</v>
      </c>
      <c r="G258" s="39">
        <v>42159.49</v>
      </c>
      <c r="H258" s="63">
        <f>G258+G259+G260</f>
        <v>46467.63999999999</v>
      </c>
    </row>
    <row r="259" spans="1:8" ht="12.75">
      <c r="A259" s="56"/>
      <c r="B259" s="50"/>
      <c r="C259" s="78" t="s">
        <v>0</v>
      </c>
      <c r="D259" s="1"/>
      <c r="E259" s="49"/>
      <c r="F259" s="73" t="s">
        <v>207</v>
      </c>
      <c r="G259" s="72">
        <v>1748.63</v>
      </c>
      <c r="H259" s="63"/>
    </row>
    <row r="260" spans="1:8" ht="12.75">
      <c r="A260" s="56"/>
      <c r="B260" s="50"/>
      <c r="C260" s="78"/>
      <c r="D260" s="1"/>
      <c r="E260" s="49"/>
      <c r="F260" s="73" t="s">
        <v>269</v>
      </c>
      <c r="G260" s="72">
        <f>2348.18+211.34</f>
        <v>2559.52</v>
      </c>
      <c r="H260" s="63"/>
    </row>
    <row r="261" spans="1:8" ht="12.75">
      <c r="A261" s="56"/>
      <c r="B261" s="50"/>
      <c r="C261" s="78"/>
      <c r="D261" s="1"/>
      <c r="E261" s="49"/>
      <c r="F261" s="73"/>
      <c r="G261" s="72"/>
      <c r="H261" s="63"/>
    </row>
    <row r="262" spans="1:8" ht="12.75">
      <c r="A262" s="56"/>
      <c r="B262" s="50">
        <v>1621</v>
      </c>
      <c r="C262" s="78" t="s">
        <v>84</v>
      </c>
      <c r="D262" s="15"/>
      <c r="E262" s="49"/>
      <c r="F262" s="73" t="s">
        <v>208</v>
      </c>
      <c r="G262" s="72">
        <v>55070.35</v>
      </c>
      <c r="H262" s="63">
        <f>G262+G263+G264</f>
        <v>95952.68</v>
      </c>
    </row>
    <row r="263" spans="1:8" ht="12.75">
      <c r="A263" s="56"/>
      <c r="B263" s="50"/>
      <c r="C263" s="78" t="s">
        <v>0</v>
      </c>
      <c r="D263" s="1"/>
      <c r="E263" s="49"/>
      <c r="F263" s="73" t="s">
        <v>209</v>
      </c>
      <c r="G263" s="72">
        <v>38567.33</v>
      </c>
      <c r="H263" s="63"/>
    </row>
    <row r="264" spans="1:8" ht="12.75">
      <c r="A264" s="56"/>
      <c r="B264" s="50"/>
      <c r="C264" s="78"/>
      <c r="D264" s="2"/>
      <c r="E264" s="49"/>
      <c r="F264" s="73" t="s">
        <v>270</v>
      </c>
      <c r="G264" s="72">
        <f>2123.85+191.15</f>
        <v>2315</v>
      </c>
      <c r="H264" s="63"/>
    </row>
    <row r="265" spans="1:8" ht="12.75">
      <c r="A265" s="56"/>
      <c r="B265" s="50"/>
      <c r="C265" s="78"/>
      <c r="D265" s="2"/>
      <c r="E265" s="49"/>
      <c r="F265" s="73"/>
      <c r="G265" s="72"/>
      <c r="H265" s="63"/>
    </row>
    <row r="266" spans="1:8" ht="12.75">
      <c r="A266" s="56"/>
      <c r="B266" s="50">
        <v>1746</v>
      </c>
      <c r="C266" s="78" t="s">
        <v>85</v>
      </c>
      <c r="D266" s="3"/>
      <c r="E266" s="49"/>
      <c r="F266" s="73" t="s">
        <v>210</v>
      </c>
      <c r="G266" s="72">
        <v>11505.33</v>
      </c>
      <c r="H266" s="63">
        <f>G266+G267</f>
        <v>12220.86</v>
      </c>
    </row>
    <row r="267" spans="1:8" ht="12.75">
      <c r="A267" s="56"/>
      <c r="B267" s="50"/>
      <c r="C267" s="78"/>
      <c r="D267" s="15"/>
      <c r="E267" s="49"/>
      <c r="F267" s="73" t="s">
        <v>271</v>
      </c>
      <c r="G267" s="72">
        <f>656.45+59.08</f>
        <v>715.5300000000001</v>
      </c>
      <c r="H267" s="63"/>
    </row>
    <row r="268" spans="1:8" ht="12.75">
      <c r="A268" s="56"/>
      <c r="B268" s="50"/>
      <c r="C268" s="78"/>
      <c r="D268" s="15"/>
      <c r="E268" s="49"/>
      <c r="F268" s="73"/>
      <c r="G268" s="72"/>
      <c r="H268" s="63"/>
    </row>
    <row r="269" spans="1:8" ht="12.75">
      <c r="A269" s="56"/>
      <c r="B269" s="50">
        <v>2080</v>
      </c>
      <c r="C269" s="78" t="s">
        <v>86</v>
      </c>
      <c r="D269" s="3"/>
      <c r="E269" s="49"/>
      <c r="F269" s="73" t="s">
        <v>133</v>
      </c>
      <c r="G269" s="72">
        <v>14218.18</v>
      </c>
      <c r="H269" s="63">
        <f>G269+G270</f>
        <v>16748.920000000002</v>
      </c>
    </row>
    <row r="270" spans="1:9" ht="12.75">
      <c r="A270" s="56"/>
      <c r="B270" s="50"/>
      <c r="C270" s="78"/>
      <c r="D270" s="15"/>
      <c r="E270" s="49"/>
      <c r="F270" s="73" t="s">
        <v>272</v>
      </c>
      <c r="G270" s="72">
        <f>2321.78+208.96</f>
        <v>2530.7400000000002</v>
      </c>
      <c r="H270" s="63"/>
      <c r="I270" s="8"/>
    </row>
    <row r="271" spans="1:8" ht="12.75">
      <c r="A271" s="56"/>
      <c r="B271" s="50"/>
      <c r="C271" s="78"/>
      <c r="D271" s="3"/>
      <c r="E271" s="49"/>
      <c r="F271" s="73"/>
      <c r="G271" s="72"/>
      <c r="H271" s="63"/>
    </row>
    <row r="272" spans="1:8" ht="12.75">
      <c r="A272" s="34"/>
      <c r="B272" s="50">
        <v>2719</v>
      </c>
      <c r="C272" s="78" t="s">
        <v>87</v>
      </c>
      <c r="D272" s="3"/>
      <c r="E272" s="49"/>
      <c r="F272" s="73" t="s">
        <v>211</v>
      </c>
      <c r="G272" s="72">
        <v>68784.83</v>
      </c>
      <c r="H272" s="63">
        <f>G272+G273+G274</f>
        <v>71705.73</v>
      </c>
    </row>
    <row r="273" spans="1:8" ht="12.75">
      <c r="A273" s="34"/>
      <c r="B273" s="50"/>
      <c r="C273" s="78"/>
      <c r="D273" s="15"/>
      <c r="E273" s="49"/>
      <c r="F273" s="73" t="s">
        <v>273</v>
      </c>
      <c r="G273" s="72">
        <f>2679.72+241.18</f>
        <v>2920.8999999999996</v>
      </c>
      <c r="H273" s="80"/>
    </row>
    <row r="274" spans="1:8" ht="12.75">
      <c r="A274" s="56"/>
      <c r="B274" s="81"/>
      <c r="C274" s="78"/>
      <c r="D274" s="5"/>
      <c r="E274" s="49"/>
      <c r="F274" s="73"/>
      <c r="G274" s="72"/>
      <c r="H274" s="80"/>
    </row>
    <row r="275" spans="1:8" ht="12.75">
      <c r="A275" s="56"/>
      <c r="B275" s="82">
        <v>2213</v>
      </c>
      <c r="C275" s="78" t="s">
        <v>88</v>
      </c>
      <c r="D275" s="3"/>
      <c r="E275" s="49"/>
      <c r="F275" s="73" t="s">
        <v>212</v>
      </c>
      <c r="G275" s="72">
        <v>36394.06</v>
      </c>
      <c r="H275" s="63">
        <f>G275+G276+G277+G278+G279+G280</f>
        <v>48129.49</v>
      </c>
    </row>
    <row r="276" spans="1:8" ht="12.75">
      <c r="A276" s="56"/>
      <c r="B276" s="82"/>
      <c r="C276" s="78" t="s">
        <v>89</v>
      </c>
      <c r="D276" s="15"/>
      <c r="E276" s="49"/>
      <c r="F276" s="73" t="s">
        <v>213</v>
      </c>
      <c r="G276" s="72">
        <v>2506.31</v>
      </c>
      <c r="H276" s="63"/>
    </row>
    <row r="277" spans="1:8" ht="12.75">
      <c r="A277" s="56"/>
      <c r="B277" s="82"/>
      <c r="C277" s="78"/>
      <c r="D277" s="3"/>
      <c r="E277" s="49"/>
      <c r="F277" s="73" t="s">
        <v>154</v>
      </c>
      <c r="G277" s="72">
        <v>5276.97</v>
      </c>
      <c r="H277" s="63"/>
    </row>
    <row r="278" spans="1:8" ht="12.75">
      <c r="A278" s="56"/>
      <c r="B278" s="82"/>
      <c r="C278" s="78"/>
      <c r="D278" s="3"/>
      <c r="E278" s="49"/>
      <c r="F278" s="73" t="s">
        <v>150</v>
      </c>
      <c r="G278" s="72">
        <f>3034.72+273.12</f>
        <v>3307.8399999999997</v>
      </c>
      <c r="H278" s="63"/>
    </row>
    <row r="279" spans="1:8" ht="12.75">
      <c r="A279" s="56"/>
      <c r="B279" s="82"/>
      <c r="C279" s="78"/>
      <c r="D279" s="3"/>
      <c r="E279" s="49"/>
      <c r="F279" s="73" t="s">
        <v>274</v>
      </c>
      <c r="G279" s="72">
        <f>316+28.44</f>
        <v>344.44</v>
      </c>
      <c r="H279" s="63"/>
    </row>
    <row r="280" spans="1:8" ht="12.75">
      <c r="A280" s="56"/>
      <c r="B280" s="82"/>
      <c r="C280" s="78"/>
      <c r="D280" s="3"/>
      <c r="E280" s="49"/>
      <c r="F280" s="73" t="s">
        <v>234</v>
      </c>
      <c r="G280" s="72">
        <f>275.11+24.76</f>
        <v>299.87</v>
      </c>
      <c r="H280" s="63"/>
    </row>
    <row r="281" spans="1:8" ht="12.75">
      <c r="A281" s="56"/>
      <c r="B281" s="82"/>
      <c r="C281" s="78"/>
      <c r="D281" s="3"/>
      <c r="E281" s="49"/>
      <c r="F281" s="73"/>
      <c r="G281" s="72"/>
      <c r="H281" s="63"/>
    </row>
    <row r="282" spans="1:8" ht="12.75">
      <c r="A282" s="56"/>
      <c r="B282" s="82">
        <v>3122</v>
      </c>
      <c r="C282" s="78" t="s">
        <v>90</v>
      </c>
      <c r="D282" s="3"/>
      <c r="E282" s="49"/>
      <c r="F282" s="73" t="s">
        <v>214</v>
      </c>
      <c r="G282" s="72">
        <v>30763.78</v>
      </c>
      <c r="H282" s="63">
        <f>G282+G283+G284</f>
        <v>48318.92</v>
      </c>
    </row>
    <row r="283" spans="1:8" ht="12.75">
      <c r="A283" s="56"/>
      <c r="B283" s="82"/>
      <c r="C283" s="78" t="s">
        <v>91</v>
      </c>
      <c r="D283" s="15"/>
      <c r="E283" s="49"/>
      <c r="F283" s="73" t="s">
        <v>215</v>
      </c>
      <c r="G283" s="72">
        <v>15220.85</v>
      </c>
      <c r="H283" s="63"/>
    </row>
    <row r="284" spans="1:8" ht="12.75">
      <c r="A284" s="56"/>
      <c r="B284" s="82"/>
      <c r="C284" s="78"/>
      <c r="D284" s="3"/>
      <c r="E284" s="49"/>
      <c r="F284" s="73" t="s">
        <v>275</v>
      </c>
      <c r="G284" s="72">
        <f>2141.55+192.74</f>
        <v>2334.29</v>
      </c>
      <c r="H284" s="63"/>
    </row>
    <row r="285" spans="1:8" ht="12.75">
      <c r="A285" s="56"/>
      <c r="B285" s="82"/>
      <c r="C285" s="78"/>
      <c r="D285" s="3"/>
      <c r="E285" s="49"/>
      <c r="F285" s="73"/>
      <c r="G285" s="72"/>
      <c r="H285" s="63"/>
    </row>
    <row r="286" spans="1:8" ht="12.75">
      <c r="A286" s="56"/>
      <c r="B286" s="82">
        <v>1718</v>
      </c>
      <c r="C286" s="78" t="s">
        <v>92</v>
      </c>
      <c r="D286" s="3"/>
      <c r="E286" s="49"/>
      <c r="F286" s="73" t="s">
        <v>216</v>
      </c>
      <c r="G286" s="72">
        <v>41142.09</v>
      </c>
      <c r="H286" s="63">
        <f>G286+G287</f>
        <v>44895.6</v>
      </c>
    </row>
    <row r="287" spans="1:8" ht="12.75">
      <c r="A287" s="34"/>
      <c r="B287" s="46"/>
      <c r="C287" s="83" t="s">
        <v>93</v>
      </c>
      <c r="D287" s="3"/>
      <c r="E287" s="37"/>
      <c r="F287" s="38" t="s">
        <v>276</v>
      </c>
      <c r="G287" s="39">
        <f>3443.59+309.92</f>
        <v>3753.51</v>
      </c>
      <c r="H287" s="40"/>
    </row>
    <row r="288" spans="1:8" ht="12.75">
      <c r="A288" s="56"/>
      <c r="B288" s="81"/>
      <c r="C288" s="78"/>
      <c r="D288" s="5"/>
      <c r="E288" s="49"/>
      <c r="F288" s="73"/>
      <c r="G288" s="72"/>
      <c r="H288" s="63"/>
    </row>
    <row r="289" spans="1:8" ht="12.75">
      <c r="A289" s="56"/>
      <c r="B289" s="82">
        <v>2191</v>
      </c>
      <c r="C289" s="78" t="s">
        <v>94</v>
      </c>
      <c r="D289" s="3"/>
      <c r="E289" s="49"/>
      <c r="F289" s="73" t="s">
        <v>143</v>
      </c>
      <c r="G289" s="72">
        <v>18027.03</v>
      </c>
      <c r="H289" s="63">
        <f>G289+G290</f>
        <v>19335.3</v>
      </c>
    </row>
    <row r="290" spans="1:8" ht="12.75">
      <c r="A290" s="56"/>
      <c r="B290" s="82"/>
      <c r="C290" s="78" t="s">
        <v>1</v>
      </c>
      <c r="D290" s="3"/>
      <c r="E290" s="49"/>
      <c r="F290" s="73" t="s">
        <v>128</v>
      </c>
      <c r="G290" s="72">
        <v>1308.27</v>
      </c>
      <c r="H290" s="63"/>
    </row>
    <row r="291" spans="1:8" ht="12.75">
      <c r="A291" s="56"/>
      <c r="B291" s="82"/>
      <c r="C291" s="78"/>
      <c r="D291" s="5"/>
      <c r="E291" s="49"/>
      <c r="F291" s="73"/>
      <c r="G291" s="72"/>
      <c r="H291" s="63"/>
    </row>
    <row r="292" spans="1:8" ht="12.75">
      <c r="A292" s="56"/>
      <c r="B292" s="82">
        <v>2486</v>
      </c>
      <c r="C292" s="78" t="s">
        <v>95</v>
      </c>
      <c r="D292" s="3"/>
      <c r="E292" s="49"/>
      <c r="F292" s="73" t="s">
        <v>127</v>
      </c>
      <c r="G292" s="72">
        <v>16229.01</v>
      </c>
      <c r="H292" s="63">
        <f>G292+G293</f>
        <v>17533.170000000002</v>
      </c>
    </row>
    <row r="293" spans="1:8" ht="12.75">
      <c r="A293" s="56"/>
      <c r="B293" s="82"/>
      <c r="C293" s="78" t="s">
        <v>96</v>
      </c>
      <c r="D293" s="3"/>
      <c r="E293" s="49"/>
      <c r="F293" s="73" t="s">
        <v>145</v>
      </c>
      <c r="G293" s="72">
        <f>1196.48+107.68</f>
        <v>1304.16</v>
      </c>
      <c r="H293" s="63"/>
    </row>
    <row r="294" spans="1:8" ht="13.5" thickBot="1">
      <c r="A294" s="84"/>
      <c r="B294" s="85"/>
      <c r="C294" s="86"/>
      <c r="D294" s="7"/>
      <c r="E294" s="87"/>
      <c r="F294" s="88"/>
      <c r="G294" s="89"/>
      <c r="H294" s="90"/>
    </row>
    <row r="295" spans="1:9" ht="13.5" thickBot="1">
      <c r="A295" s="91"/>
      <c r="B295" s="92"/>
      <c r="C295" s="93" t="s">
        <v>97</v>
      </c>
      <c r="D295" s="94"/>
      <c r="E295" s="95"/>
      <c r="F295" s="96"/>
      <c r="G295" s="97">
        <f>SUM(G11:G294)</f>
        <v>4797813.369999998</v>
      </c>
      <c r="H295" s="97">
        <f>SUM(H11:H294)</f>
        <v>4797813.369999999</v>
      </c>
      <c r="I295" s="98"/>
    </row>
    <row r="296" spans="5:8" ht="12.75">
      <c r="E296" s="11"/>
      <c r="F296" s="12"/>
      <c r="G296" s="12"/>
      <c r="H296" s="99"/>
    </row>
    <row r="297" spans="5:8" ht="12.75">
      <c r="E297" s="11"/>
      <c r="F297" s="12"/>
      <c r="G297" s="12" t="s">
        <v>98</v>
      </c>
      <c r="H297" s="43"/>
    </row>
    <row r="298" spans="4:7" ht="12.75">
      <c r="D298" s="11"/>
      <c r="E298" s="12"/>
      <c r="F298" s="12"/>
      <c r="G298" s="12" t="s">
        <v>286</v>
      </c>
    </row>
    <row r="299" spans="4:8" ht="12.75">
      <c r="D299" s="11"/>
      <c r="E299" s="12"/>
      <c r="F299" s="43"/>
      <c r="H299" s="43"/>
    </row>
    <row r="300" spans="4:8" ht="12.75">
      <c r="D300" s="11"/>
      <c r="E300" s="12"/>
      <c r="F300" s="43"/>
      <c r="H300" s="43"/>
    </row>
    <row r="301" spans="1:7" ht="14.25" customHeight="1">
      <c r="A301" s="8" t="s">
        <v>2</v>
      </c>
      <c r="B301" s="8"/>
      <c r="C301" s="8"/>
      <c r="G301" s="43"/>
    </row>
    <row r="302" spans="1:8" ht="12.75">
      <c r="A302" s="8" t="s">
        <v>3</v>
      </c>
      <c r="B302" s="8"/>
      <c r="C302" s="8"/>
      <c r="G302" s="43"/>
      <c r="H302" s="43"/>
    </row>
    <row r="303" ht="12.75">
      <c r="H303" s="43"/>
    </row>
    <row r="304" spans="1:8" ht="12.75">
      <c r="A304" s="11"/>
      <c r="B304" s="14"/>
      <c r="C304" s="15"/>
      <c r="D304" s="15"/>
      <c r="E304" s="15"/>
      <c r="F304" s="8"/>
      <c r="G304" s="12"/>
      <c r="H304" s="99"/>
    </row>
    <row r="305" spans="1:8" ht="12.75">
      <c r="A305" s="11"/>
      <c r="B305" s="14"/>
      <c r="C305" s="15"/>
      <c r="D305" s="15"/>
      <c r="E305" s="15"/>
      <c r="G305" s="12"/>
      <c r="H305" s="99"/>
    </row>
    <row r="306" spans="5:8" ht="12.75">
      <c r="E306" s="11"/>
      <c r="F306" s="12"/>
      <c r="G306" s="12" t="s">
        <v>277</v>
      </c>
      <c r="H306" s="99"/>
    </row>
    <row r="307" spans="2:8" ht="12.75">
      <c r="B307" s="9" t="s">
        <v>6</v>
      </c>
      <c r="C307" s="8"/>
      <c r="D307" s="11"/>
      <c r="E307" s="11"/>
      <c r="F307" s="12"/>
      <c r="G307" s="12"/>
      <c r="H307" s="99"/>
    </row>
    <row r="308" spans="5:8" ht="13.5" thickBot="1">
      <c r="E308" s="11"/>
      <c r="F308" s="12"/>
      <c r="G308" s="12"/>
      <c r="H308" s="99"/>
    </row>
    <row r="309" spans="1:8" ht="28.5" customHeight="1" thickBot="1">
      <c r="A309" s="19" t="s">
        <v>7</v>
      </c>
      <c r="B309" s="100" t="s">
        <v>102</v>
      </c>
      <c r="C309" s="19" t="s">
        <v>103</v>
      </c>
      <c r="D309" s="21"/>
      <c r="E309" s="22" t="s">
        <v>11</v>
      </c>
      <c r="F309" s="23" t="s">
        <v>12</v>
      </c>
      <c r="G309" s="24" t="s">
        <v>13</v>
      </c>
      <c r="H309" s="25" t="s">
        <v>14</v>
      </c>
    </row>
    <row r="310" spans="1:8" ht="12.75">
      <c r="A310" s="82"/>
      <c r="B310" s="50" t="s">
        <v>278</v>
      </c>
      <c r="C310" s="101" t="s">
        <v>104</v>
      </c>
      <c r="D310" s="29"/>
      <c r="E310" s="1"/>
      <c r="F310" s="38" t="s">
        <v>155</v>
      </c>
      <c r="G310" s="73">
        <v>35260.61</v>
      </c>
      <c r="H310" s="102">
        <f>G310+G311+G312</f>
        <v>35260.61</v>
      </c>
    </row>
    <row r="311" spans="1:8" ht="12.75">
      <c r="A311" s="82"/>
      <c r="B311" s="50"/>
      <c r="C311" s="58" t="s">
        <v>61</v>
      </c>
      <c r="D311" s="29"/>
      <c r="E311" s="37"/>
      <c r="F311" s="73"/>
      <c r="G311" s="73"/>
      <c r="H311" s="63"/>
    </row>
    <row r="312" spans="1:8" ht="13.5" thickBot="1">
      <c r="A312" s="82"/>
      <c r="B312" s="50"/>
      <c r="C312" s="47"/>
      <c r="D312" s="48"/>
      <c r="E312" s="49"/>
      <c r="F312" s="73"/>
      <c r="G312" s="73"/>
      <c r="H312" s="63"/>
    </row>
    <row r="313" spans="1:8" ht="13.5" thickBot="1">
      <c r="A313" s="103"/>
      <c r="B313" s="104"/>
      <c r="C313" s="105"/>
      <c r="D313" s="106"/>
      <c r="E313" s="107"/>
      <c r="F313" s="108"/>
      <c r="G313" s="108">
        <f>SUM(G310:G312)</f>
        <v>35260.61</v>
      </c>
      <c r="H313" s="109">
        <f>SUM(H310:H312)</f>
        <v>35260.61</v>
      </c>
    </row>
    <row r="315" spans="1:8" ht="12.75">
      <c r="A315" s="11"/>
      <c r="B315" s="14"/>
      <c r="C315" s="15"/>
      <c r="D315" s="15"/>
      <c r="E315" s="15"/>
      <c r="F315" s="8" t="s">
        <v>101</v>
      </c>
      <c r="G315" s="12"/>
      <c r="H315" s="99"/>
    </row>
    <row r="316" spans="1:8" ht="12.75">
      <c r="A316" s="11"/>
      <c r="B316" s="14"/>
      <c r="C316" s="15"/>
      <c r="D316" s="15"/>
      <c r="E316" s="15"/>
      <c r="G316" s="12"/>
      <c r="H316" s="99"/>
    </row>
    <row r="317" spans="5:8" ht="12.75">
      <c r="E317" s="11"/>
      <c r="F317" s="12"/>
      <c r="G317" s="12" t="s">
        <v>277</v>
      </c>
      <c r="H317" s="99"/>
    </row>
    <row r="318" spans="2:8" ht="12.75">
      <c r="B318" s="9" t="s">
        <v>6</v>
      </c>
      <c r="C318" s="8"/>
      <c r="D318" s="11"/>
      <c r="E318" s="11"/>
      <c r="F318" s="12"/>
      <c r="G318" s="12"/>
      <c r="H318" s="99"/>
    </row>
    <row r="319" spans="5:8" ht="13.5" thickBot="1">
      <c r="E319" s="11"/>
      <c r="F319" s="12"/>
      <c r="G319" s="12"/>
      <c r="H319" s="99"/>
    </row>
    <row r="320" spans="1:8" ht="24" customHeight="1" thickBot="1">
      <c r="A320" s="19" t="s">
        <v>7</v>
      </c>
      <c r="B320" s="100" t="s">
        <v>102</v>
      </c>
      <c r="C320" s="19" t="s">
        <v>103</v>
      </c>
      <c r="D320" s="21"/>
      <c r="E320" s="22"/>
      <c r="F320" s="23" t="s">
        <v>12</v>
      </c>
      <c r="G320" s="24" t="s">
        <v>13</v>
      </c>
      <c r="H320" s="25" t="s">
        <v>14</v>
      </c>
    </row>
    <row r="321" spans="1:8" ht="12.75">
      <c r="A321" s="82"/>
      <c r="B321" s="50" t="s">
        <v>279</v>
      </c>
      <c r="C321" s="101" t="s">
        <v>105</v>
      </c>
      <c r="D321" s="29"/>
      <c r="E321" s="1"/>
      <c r="F321" s="38" t="s">
        <v>280</v>
      </c>
      <c r="G321" s="110">
        <v>60000</v>
      </c>
      <c r="H321" s="102">
        <f>G321+G322+G323</f>
        <v>60000</v>
      </c>
    </row>
    <row r="322" spans="1:8" ht="12.75">
      <c r="A322" s="82"/>
      <c r="B322" s="50"/>
      <c r="C322" s="58" t="s">
        <v>106</v>
      </c>
      <c r="D322" s="29"/>
      <c r="E322" s="37"/>
      <c r="F322" s="73"/>
      <c r="G322" s="73"/>
      <c r="H322" s="63"/>
    </row>
    <row r="323" spans="1:8" ht="13.5" thickBot="1">
      <c r="A323" s="82"/>
      <c r="B323" s="50"/>
      <c r="C323" s="47"/>
      <c r="D323" s="48"/>
      <c r="E323" s="49"/>
      <c r="F323" s="73"/>
      <c r="G323" s="73"/>
      <c r="H323" s="63"/>
    </row>
    <row r="324" spans="1:8" ht="13.5" thickBot="1">
      <c r="A324" s="103"/>
      <c r="B324" s="104"/>
      <c r="C324" s="105"/>
      <c r="D324" s="106"/>
      <c r="E324" s="107"/>
      <c r="F324" s="108"/>
      <c r="G324" s="108">
        <f>SUM(G321:G323)</f>
        <v>60000</v>
      </c>
      <c r="H324" s="109">
        <f>SUM(H321:H323)</f>
        <v>60000</v>
      </c>
    </row>
    <row r="325" ht="17.25" customHeight="1"/>
    <row r="326" spans="5:8" ht="17.25" customHeight="1">
      <c r="E326" s="122"/>
      <c r="F326" s="43"/>
      <c r="G326" s="12"/>
      <c r="H326" s="43"/>
    </row>
    <row r="327" spans="1:8" ht="13.5" customHeight="1">
      <c r="A327" s="11"/>
      <c r="B327" s="14"/>
      <c r="C327" s="15"/>
      <c r="D327" s="16"/>
      <c r="E327" s="16"/>
      <c r="F327" s="16"/>
      <c r="G327" s="12"/>
      <c r="H327" s="99"/>
    </row>
    <row r="328" spans="1:8" ht="13.5" customHeight="1">
      <c r="A328" s="11"/>
      <c r="B328" s="14"/>
      <c r="C328" s="15"/>
      <c r="D328" s="15"/>
      <c r="E328" s="15"/>
      <c r="G328" s="12"/>
      <c r="H328" s="99"/>
    </row>
    <row r="329" spans="5:8" ht="13.5" customHeight="1">
      <c r="E329" s="11"/>
      <c r="F329" s="12"/>
      <c r="G329" s="12" t="s">
        <v>277</v>
      </c>
      <c r="H329" s="99"/>
    </row>
    <row r="330" spans="2:8" ht="13.5" customHeight="1">
      <c r="B330" s="9" t="s">
        <v>6</v>
      </c>
      <c r="C330" s="8"/>
      <c r="D330" s="11"/>
      <c r="E330" s="11"/>
      <c r="F330" s="12"/>
      <c r="G330" s="12"/>
      <c r="H330" s="99"/>
    </row>
    <row r="331" spans="5:8" ht="13.5" customHeight="1" thickBot="1">
      <c r="E331" s="11"/>
      <c r="F331" s="12"/>
      <c r="G331" s="12"/>
      <c r="H331" s="99"/>
    </row>
    <row r="332" spans="1:8" ht="13.5" customHeight="1" thickBot="1">
      <c r="A332" s="19" t="s">
        <v>7</v>
      </c>
      <c r="B332" s="100" t="s">
        <v>102</v>
      </c>
      <c r="C332" s="19" t="s">
        <v>103</v>
      </c>
      <c r="D332" s="21"/>
      <c r="E332" s="22"/>
      <c r="F332" s="23" t="s">
        <v>12</v>
      </c>
      <c r="G332" s="24" t="s">
        <v>13</v>
      </c>
      <c r="H332" s="25" t="s">
        <v>14</v>
      </c>
    </row>
    <row r="333" spans="1:8" ht="13.5" customHeight="1">
      <c r="A333" s="1"/>
      <c r="B333" s="35" t="s">
        <v>281</v>
      </c>
      <c r="C333" s="42" t="s">
        <v>107</v>
      </c>
      <c r="D333" s="29"/>
      <c r="E333" s="1"/>
      <c r="F333" s="38" t="s">
        <v>181</v>
      </c>
      <c r="G333" s="38">
        <v>6032.52</v>
      </c>
      <c r="H333" s="40">
        <f>G333+G334+G335+G336</f>
        <v>32037.72</v>
      </c>
    </row>
    <row r="334" spans="1:8" ht="13.5" customHeight="1">
      <c r="A334" s="2"/>
      <c r="B334" s="50"/>
      <c r="C334" s="47"/>
      <c r="D334" s="48"/>
      <c r="E334" s="49"/>
      <c r="F334" s="38" t="s">
        <v>180</v>
      </c>
      <c r="G334" s="39">
        <v>19152.44</v>
      </c>
      <c r="H334" s="40"/>
    </row>
    <row r="335" spans="1:8" ht="13.5" customHeight="1">
      <c r="A335" s="82"/>
      <c r="B335" s="50"/>
      <c r="C335" s="47"/>
      <c r="D335" s="48"/>
      <c r="E335" s="49"/>
      <c r="F335" s="73" t="s">
        <v>252</v>
      </c>
      <c r="G335" s="72">
        <v>1102.22</v>
      </c>
      <c r="H335" s="40"/>
    </row>
    <row r="336" spans="1:8" ht="13.5" customHeight="1">
      <c r="A336" s="82"/>
      <c r="B336" s="50"/>
      <c r="C336" s="47"/>
      <c r="D336" s="48"/>
      <c r="E336" s="49"/>
      <c r="F336" s="73" t="s">
        <v>182</v>
      </c>
      <c r="G336" s="72">
        <v>5750.54</v>
      </c>
      <c r="H336" s="40"/>
    </row>
    <row r="337" spans="1:8" ht="13.5" customHeight="1" thickBot="1">
      <c r="A337" s="82"/>
      <c r="B337" s="50"/>
      <c r="C337" s="47"/>
      <c r="D337" s="48"/>
      <c r="E337" s="49"/>
      <c r="F337" s="73"/>
      <c r="G337" s="72"/>
      <c r="H337" s="63"/>
    </row>
    <row r="338" spans="1:8" ht="13.5" customHeight="1" thickBot="1">
      <c r="A338" s="103" t="s">
        <v>101</v>
      </c>
      <c r="B338" s="104"/>
      <c r="C338" s="105"/>
      <c r="D338" s="106"/>
      <c r="E338" s="107"/>
      <c r="F338" s="108"/>
      <c r="G338" s="108">
        <f>SUM(G333:G337)</f>
        <v>32037.72</v>
      </c>
      <c r="H338" s="109">
        <f>SUM(H333:H337)</f>
        <v>32037.72</v>
      </c>
    </row>
    <row r="339" spans="1:8" ht="12.75" customHeight="1">
      <c r="A339" s="11"/>
      <c r="B339" s="14"/>
      <c r="C339" s="15"/>
      <c r="D339" s="15"/>
      <c r="E339" s="15"/>
      <c r="F339" s="8"/>
      <c r="G339" s="12"/>
      <c r="H339" s="99"/>
    </row>
    <row r="340" spans="1:8" ht="12.75" customHeight="1">
      <c r="A340" s="11"/>
      <c r="B340" s="14"/>
      <c r="C340" s="15"/>
      <c r="D340" s="15"/>
      <c r="E340" s="15"/>
      <c r="G340" s="12"/>
      <c r="H340" s="99"/>
    </row>
    <row r="341" spans="5:8" ht="12.75" customHeight="1">
      <c r="E341" s="11"/>
      <c r="F341" s="12"/>
      <c r="G341" s="12" t="s">
        <v>277</v>
      </c>
      <c r="H341" s="99"/>
    </row>
    <row r="342" spans="2:8" ht="12.75" customHeight="1">
      <c r="B342" s="9" t="s">
        <v>6</v>
      </c>
      <c r="C342" s="8"/>
      <c r="D342" s="11"/>
      <c r="E342" s="11"/>
      <c r="F342" s="12"/>
      <c r="G342" s="12"/>
      <c r="H342" s="99"/>
    </row>
    <row r="343" spans="5:8" ht="12.75" customHeight="1" thickBot="1">
      <c r="E343" s="11"/>
      <c r="F343" s="12"/>
      <c r="G343" s="12"/>
      <c r="H343" s="99"/>
    </row>
    <row r="344" spans="1:8" ht="22.5" customHeight="1" thickBot="1">
      <c r="A344" s="19" t="s">
        <v>7</v>
      </c>
      <c r="B344" s="100" t="s">
        <v>102</v>
      </c>
      <c r="C344" s="19" t="s">
        <v>103</v>
      </c>
      <c r="D344" s="21"/>
      <c r="E344" s="22"/>
      <c r="F344" s="23" t="s">
        <v>12</v>
      </c>
      <c r="G344" s="24" t="s">
        <v>13</v>
      </c>
      <c r="H344" s="25" t="s">
        <v>14</v>
      </c>
    </row>
    <row r="345" spans="1:8" ht="12.75" customHeight="1">
      <c r="A345" s="1"/>
      <c r="B345" s="35" t="s">
        <v>282</v>
      </c>
      <c r="C345" s="42" t="s">
        <v>107</v>
      </c>
      <c r="D345" s="29"/>
      <c r="E345" s="1"/>
      <c r="F345" s="73" t="s">
        <v>201</v>
      </c>
      <c r="G345" s="72">
        <v>33040.61</v>
      </c>
      <c r="H345" s="40">
        <f>G345+G346+G347</f>
        <v>33040.61</v>
      </c>
    </row>
    <row r="346" spans="1:8" ht="12.75" customHeight="1">
      <c r="A346" s="2"/>
      <c r="B346" s="50"/>
      <c r="C346" s="47"/>
      <c r="D346" s="48"/>
      <c r="E346" s="49"/>
      <c r="F346" s="38"/>
      <c r="G346" s="39"/>
      <c r="H346" s="63"/>
    </row>
    <row r="347" spans="1:8" ht="12.75" customHeight="1" thickBot="1">
      <c r="A347" s="82"/>
      <c r="B347" s="50"/>
      <c r="C347" s="47"/>
      <c r="D347" s="48"/>
      <c r="E347" s="49"/>
      <c r="F347" s="73"/>
      <c r="G347" s="72"/>
      <c r="H347" s="63"/>
    </row>
    <row r="348" spans="1:8" ht="12.75" customHeight="1" thickBot="1">
      <c r="A348" s="103" t="s">
        <v>101</v>
      </c>
      <c r="B348" s="104"/>
      <c r="C348" s="105"/>
      <c r="D348" s="106"/>
      <c r="E348" s="107"/>
      <c r="F348" s="108"/>
      <c r="G348" s="108">
        <f>SUM(G345:G347)</f>
        <v>33040.61</v>
      </c>
      <c r="H348" s="109">
        <f>SUM(H345:H347)</f>
        <v>33040.61</v>
      </c>
    </row>
    <row r="349" ht="12.75" customHeight="1"/>
    <row r="350" spans="1:8" ht="12.75">
      <c r="A350" s="11"/>
      <c r="B350" s="14"/>
      <c r="C350" s="15"/>
      <c r="D350" s="15"/>
      <c r="E350" s="15"/>
      <c r="F350" s="8"/>
      <c r="G350" s="12"/>
      <c r="H350" s="99"/>
    </row>
    <row r="351" spans="1:8" ht="12.75">
      <c r="A351" s="11"/>
      <c r="B351" s="14"/>
      <c r="C351" s="15"/>
      <c r="D351" s="15"/>
      <c r="E351" s="15"/>
      <c r="G351" s="12"/>
      <c r="H351" s="99"/>
    </row>
    <row r="352" spans="5:8" ht="12.75">
      <c r="E352" s="11"/>
      <c r="F352" s="12"/>
      <c r="G352" s="12" t="s">
        <v>277</v>
      </c>
      <c r="H352" s="99"/>
    </row>
    <row r="353" spans="2:8" ht="13.5" thickBot="1">
      <c r="B353" s="9" t="s">
        <v>6</v>
      </c>
      <c r="C353" s="8"/>
      <c r="D353" s="11"/>
      <c r="E353" s="11"/>
      <c r="F353" s="12"/>
      <c r="G353" s="12"/>
      <c r="H353" s="99"/>
    </row>
    <row r="354" spans="1:8" ht="27" customHeight="1" thickBot="1">
      <c r="A354" s="19" t="s">
        <v>7</v>
      </c>
      <c r="B354" s="100" t="s">
        <v>102</v>
      </c>
      <c r="C354" s="19" t="s">
        <v>103</v>
      </c>
      <c r="D354" s="21"/>
      <c r="E354" s="22"/>
      <c r="F354" s="23" t="s">
        <v>12</v>
      </c>
      <c r="G354" s="24" t="s">
        <v>13</v>
      </c>
      <c r="H354" s="25" t="s">
        <v>14</v>
      </c>
    </row>
    <row r="355" spans="1:9" ht="12.75">
      <c r="A355" s="1"/>
      <c r="B355" s="35" t="s">
        <v>283</v>
      </c>
      <c r="C355" s="101" t="s">
        <v>108</v>
      </c>
      <c r="D355" s="29"/>
      <c r="E355" s="1"/>
      <c r="F355" s="73" t="s">
        <v>203</v>
      </c>
      <c r="G355" s="72">
        <v>3555.55</v>
      </c>
      <c r="H355" s="40">
        <f>G355+G356+G357+G358</f>
        <v>116337.69</v>
      </c>
      <c r="I355" s="43"/>
    </row>
    <row r="356" spans="1:8" ht="12.75">
      <c r="A356" s="2"/>
      <c r="B356" s="50"/>
      <c r="C356" s="53"/>
      <c r="D356" s="29"/>
      <c r="E356" s="37"/>
      <c r="F356" s="73" t="s">
        <v>267</v>
      </c>
      <c r="G356" s="72">
        <v>1665.87</v>
      </c>
      <c r="H356" s="63"/>
    </row>
    <row r="357" spans="1:8" ht="12.75">
      <c r="A357" s="82"/>
      <c r="B357" s="50"/>
      <c r="C357" s="47"/>
      <c r="D357" s="48"/>
      <c r="E357" s="49"/>
      <c r="F357" s="73" t="s">
        <v>202</v>
      </c>
      <c r="G357" s="72">
        <v>111040.08</v>
      </c>
      <c r="H357" s="63"/>
    </row>
    <row r="358" spans="1:8" ht="12.75">
      <c r="A358" s="111"/>
      <c r="B358" s="50"/>
      <c r="C358" s="47"/>
      <c r="D358" s="48"/>
      <c r="E358" s="49"/>
      <c r="F358" s="73" t="s">
        <v>284</v>
      </c>
      <c r="G358" s="72">
        <v>76.19</v>
      </c>
      <c r="H358" s="63"/>
    </row>
    <row r="359" spans="1:8" ht="13.5" thickBot="1">
      <c r="A359" s="111"/>
      <c r="B359" s="85"/>
      <c r="C359" s="112"/>
      <c r="D359" s="113"/>
      <c r="E359" s="87"/>
      <c r="F359" s="88"/>
      <c r="G359" s="88"/>
      <c r="H359" s="90"/>
    </row>
    <row r="360" spans="1:8" ht="13.5" thickBot="1">
      <c r="A360" s="103" t="s">
        <v>101</v>
      </c>
      <c r="B360" s="104"/>
      <c r="C360" s="105"/>
      <c r="D360" s="106"/>
      <c r="E360" s="107"/>
      <c r="F360" s="108"/>
      <c r="G360" s="108">
        <f>SUM(G355:G358)</f>
        <v>116337.69</v>
      </c>
      <c r="H360" s="109">
        <f>SUM(H355:H357)</f>
        <v>116337.69</v>
      </c>
    </row>
    <row r="361" spans="5:9" ht="12.75">
      <c r="E361" s="114"/>
      <c r="G361" s="43"/>
      <c r="H361" s="99"/>
      <c r="I361" s="115"/>
    </row>
    <row r="362" spans="5:9" ht="12.75">
      <c r="E362" s="12"/>
      <c r="G362" s="43" t="s">
        <v>109</v>
      </c>
      <c r="H362" s="99">
        <f>H360+H348+H338+H324+H313</f>
        <v>276676.63</v>
      </c>
      <c r="I362" s="115"/>
    </row>
    <row r="363" spans="5:9" ht="12.75">
      <c r="E363" s="12"/>
      <c r="F363" s="43"/>
      <c r="G363" s="43"/>
      <c r="H363" s="114">
        <f>H362+H295</f>
        <v>5074489.999999999</v>
      </c>
      <c r="I363" s="115"/>
    </row>
    <row r="364" spans="4:9" ht="12.75">
      <c r="D364" s="11"/>
      <c r="I364" s="116"/>
    </row>
    <row r="365" spans="2:9" ht="12.75">
      <c r="B365" s="10"/>
      <c r="D365" s="11"/>
      <c r="F365" s="11" t="s">
        <v>110</v>
      </c>
      <c r="G365" s="10" t="s">
        <v>111</v>
      </c>
      <c r="H365" s="43">
        <v>3487131.41</v>
      </c>
      <c r="I365" s="117"/>
    </row>
    <row r="366" spans="2:9" ht="12.75">
      <c r="B366" s="10"/>
      <c r="D366" s="12" t="s">
        <v>98</v>
      </c>
      <c r="F366" s="8"/>
      <c r="G366" s="10" t="s">
        <v>112</v>
      </c>
      <c r="H366" s="118">
        <f>G140+G247+G215+G216</f>
        <v>283661.7</v>
      </c>
      <c r="I366" s="117"/>
    </row>
    <row r="367" spans="2:9" ht="12.75">
      <c r="B367" s="10"/>
      <c r="D367" s="12" t="s">
        <v>286</v>
      </c>
      <c r="F367" s="8"/>
      <c r="G367" s="10" t="s">
        <v>113</v>
      </c>
      <c r="H367" s="43">
        <f>H321+G334+G333+G345+G357+G358</f>
        <v>229341.84000000003</v>
      </c>
      <c r="I367" s="117"/>
    </row>
    <row r="368" spans="2:9" ht="12.75">
      <c r="B368" s="10"/>
      <c r="D368" s="114"/>
      <c r="F368" s="8"/>
      <c r="H368" s="119">
        <f>SUM(H365:H367)</f>
        <v>4000134.95</v>
      </c>
      <c r="I368" s="120"/>
    </row>
    <row r="369" spans="2:9" ht="12.75">
      <c r="B369" s="10"/>
      <c r="C369" s="11" t="s">
        <v>99</v>
      </c>
      <c r="F369" s="8"/>
      <c r="H369" s="43"/>
      <c r="I369" s="120"/>
    </row>
    <row r="370" spans="2:9" ht="12.75">
      <c r="B370" s="10"/>
      <c r="C370" s="11" t="s">
        <v>100</v>
      </c>
      <c r="F370" s="8" t="s">
        <v>114</v>
      </c>
      <c r="G370" s="10" t="s">
        <v>111</v>
      </c>
      <c r="H370" s="43">
        <v>537436.68</v>
      </c>
      <c r="I370" s="120"/>
    </row>
    <row r="371" spans="2:9" ht="12.75">
      <c r="B371" s="10"/>
      <c r="F371" s="8"/>
      <c r="G371" s="10" t="s">
        <v>112</v>
      </c>
      <c r="H371" s="43">
        <f>G121+G123+G154+G217+G218</f>
        <v>282097.98</v>
      </c>
      <c r="I371" s="120"/>
    </row>
    <row r="372" spans="2:9" ht="12.75">
      <c r="B372" s="10"/>
      <c r="D372" s="8"/>
      <c r="F372" s="8"/>
      <c r="G372" s="10" t="s">
        <v>113</v>
      </c>
      <c r="H372" s="43">
        <f>H310+G336+G355</f>
        <v>44566.700000000004</v>
      </c>
      <c r="I372" s="120"/>
    </row>
    <row r="373" spans="6:8" ht="12.75">
      <c r="F373" s="8"/>
      <c r="H373" s="119">
        <f>SUM(H370:H372)</f>
        <v>864101.36</v>
      </c>
    </row>
    <row r="374" spans="6:8" ht="12.75">
      <c r="F374" s="8"/>
      <c r="H374" s="43"/>
    </row>
    <row r="375" spans="6:8" ht="12.75">
      <c r="F375" s="121" t="s">
        <v>115</v>
      </c>
      <c r="G375" s="10" t="s">
        <v>111</v>
      </c>
      <c r="H375" s="43">
        <v>194982.47</v>
      </c>
    </row>
    <row r="376" spans="6:8" ht="12.75">
      <c r="F376" s="121"/>
      <c r="G376" s="10" t="s">
        <v>112</v>
      </c>
      <c r="H376" s="43">
        <f>G220+G219</f>
        <v>12503.13</v>
      </c>
    </row>
    <row r="377" spans="7:8" ht="12.75">
      <c r="G377" s="10" t="s">
        <v>113</v>
      </c>
      <c r="H377" s="43">
        <f>G356+G335</f>
        <v>2768.09</v>
      </c>
    </row>
    <row r="378" ht="12.75">
      <c r="H378" s="119">
        <f>SUM(H375:H377)</f>
        <v>210253.69</v>
      </c>
    </row>
    <row r="379" spans="6:8" ht="12.75">
      <c r="F379" s="8" t="s">
        <v>116</v>
      </c>
      <c r="H379" s="119">
        <f>H368+H373+H378</f>
        <v>5074490.000000001</v>
      </c>
    </row>
    <row r="381" ht="12.75">
      <c r="H381" s="43"/>
    </row>
    <row r="382" ht="12.75">
      <c r="E382" s="12"/>
    </row>
    <row r="383" ht="12.75">
      <c r="E383" s="12"/>
    </row>
    <row r="384" ht="12.75">
      <c r="E384" s="114"/>
    </row>
    <row r="385" ht="12.75">
      <c r="D385" s="11"/>
    </row>
    <row r="386" ht="12.75">
      <c r="D386" s="11"/>
    </row>
  </sheetData>
  <printOptions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</dc:creator>
  <cp:keywords/>
  <dc:description/>
  <cp:lastModifiedBy>User</cp:lastModifiedBy>
  <cp:lastPrinted>2015-05-25T09:56:27Z</cp:lastPrinted>
  <dcterms:created xsi:type="dcterms:W3CDTF">2009-01-20T12:25:37Z</dcterms:created>
  <dcterms:modified xsi:type="dcterms:W3CDTF">2015-05-27T12:58:12Z</dcterms:modified>
  <cp:category/>
  <cp:version/>
  <cp:contentType/>
  <cp:contentStatus/>
</cp:coreProperties>
</file>